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LICITAÇÕES\2022\Pregão Eletrônico\PE 14.2022 - Manutenção Predial DEMO - xx.xx\"/>
    </mc:Choice>
  </mc:AlternateContent>
  <xr:revisionPtr revIDLastSave="0" documentId="13_ncr:1_{733643FE-7FF5-444E-920E-5E1BB1B3D48C}" xr6:coauthVersionLast="47" xr6:coauthVersionMax="47" xr10:uidLastSave="{00000000-0000-0000-0000-000000000000}"/>
  <bookViews>
    <workbookView xWindow="-120" yWindow="-120" windowWidth="24240" windowHeight="13140" tabRatio="663" xr2:uid="{00000000-000D-0000-FFFF-FFFF00000000}"/>
  </bookViews>
  <sheets>
    <sheet name="Oficial de Manutenção" sheetId="69" r:id="rId1"/>
    <sheet name="Eletricista" sheetId="79" r:id="rId2"/>
    <sheet name="Bombeiro" sheetId="80" r:id="rId3"/>
    <sheet name="Uniformes" sheetId="76" r:id="rId4"/>
    <sheet name="Equipamentos" sheetId="78" r:id="rId5"/>
    <sheet name="Ferramentas" sheetId="77" r:id="rId6"/>
    <sheet name="EPI" sheetId="75" r:id="rId7"/>
    <sheet name="Resumo" sheetId="53" r:id="rId8"/>
  </sheets>
  <definedNames>
    <definedName name="_xlnm.Print_Area" localSheetId="2">Bombeiro!$A$1:$L$123</definedName>
    <definedName name="_xlnm.Print_Area" localSheetId="1">Eletricista!$A$1:$L$123</definedName>
    <definedName name="_xlnm.Print_Area" localSheetId="6">EPI!$A$1:$G$47</definedName>
    <definedName name="_xlnm.Print_Area" localSheetId="4">Equipamentos!$A$1:$G$6</definedName>
    <definedName name="_xlnm.Print_Area" localSheetId="5">Ferramentas!$A$1:$G$73</definedName>
    <definedName name="_xlnm.Print_Area" localSheetId="0">'Oficial de Manutenção'!$A$1:$L$123</definedName>
    <definedName name="_xlnm.Print_Area" localSheetId="7">Resumo!$A$1:$G$6</definedName>
    <definedName name="_xlnm.Print_Area" localSheetId="3">Uniformes!$A$1:$G$10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75" l="1"/>
  <c r="G45" i="75"/>
  <c r="H27" i="75"/>
  <c r="H12" i="75"/>
  <c r="L22" i="79"/>
  <c r="L95" i="80"/>
  <c r="L96" i="79"/>
  <c r="L95" i="79"/>
  <c r="L95" i="69"/>
  <c r="L94" i="79"/>
  <c r="E4" i="53"/>
  <c r="C5" i="53"/>
  <c r="C4" i="53"/>
  <c r="K122" i="80"/>
  <c r="A122" i="80"/>
  <c r="J107" i="80"/>
  <c r="K103" i="80"/>
  <c r="K107" i="80" s="1"/>
  <c r="L94" i="80"/>
  <c r="L93" i="80"/>
  <c r="L89" i="80"/>
  <c r="L85" i="80"/>
  <c r="K81" i="80"/>
  <c r="K71" i="80"/>
  <c r="L48" i="80"/>
  <c r="K42" i="80"/>
  <c r="K44" i="80" s="1"/>
  <c r="K60" i="80" s="1"/>
  <c r="K33" i="80"/>
  <c r="K59" i="80" s="1"/>
  <c r="L21" i="80"/>
  <c r="L47" i="80" s="1"/>
  <c r="L56" i="80" s="1"/>
  <c r="L61" i="80" s="1"/>
  <c r="K122" i="79"/>
  <c r="A122" i="79"/>
  <c r="K107" i="79"/>
  <c r="J107" i="79"/>
  <c r="K103" i="79"/>
  <c r="L93" i="79"/>
  <c r="L89" i="79"/>
  <c r="L85" i="79"/>
  <c r="K81" i="79"/>
  <c r="K71" i="79"/>
  <c r="L48" i="79"/>
  <c r="K42" i="79"/>
  <c r="K44" i="79" s="1"/>
  <c r="K60" i="79" s="1"/>
  <c r="K33" i="79"/>
  <c r="K59" i="79" s="1"/>
  <c r="L21" i="79"/>
  <c r="L47" i="79" s="1"/>
  <c r="L56" i="79" s="1"/>
  <c r="L61" i="79" s="1"/>
  <c r="E3" i="53"/>
  <c r="C3" i="53"/>
  <c r="L96" i="69"/>
  <c r="L94" i="69"/>
  <c r="G5" i="76"/>
  <c r="G4" i="76"/>
  <c r="G3" i="76"/>
  <c r="I50" i="77"/>
  <c r="I49" i="77"/>
  <c r="G3" i="78"/>
  <c r="G4" i="78" s="1"/>
  <c r="G6" i="78" s="1"/>
  <c r="G57" i="77"/>
  <c r="G58" i="77"/>
  <c r="G59" i="77"/>
  <c r="G60" i="77"/>
  <c r="G61" i="77"/>
  <c r="G62" i="77"/>
  <c r="G63" i="77"/>
  <c r="G64" i="77"/>
  <c r="G65" i="77"/>
  <c r="G66" i="77"/>
  <c r="G67" i="77"/>
  <c r="G68" i="77"/>
  <c r="G69" i="77"/>
  <c r="G70" i="77"/>
  <c r="G34" i="77"/>
  <c r="G35" i="77"/>
  <c r="G36" i="77"/>
  <c r="G37" i="77"/>
  <c r="G38" i="77"/>
  <c r="G39" i="77"/>
  <c r="G40" i="77"/>
  <c r="G41" i="77"/>
  <c r="G42" i="77"/>
  <c r="G43" i="77"/>
  <c r="G44" i="77"/>
  <c r="G45" i="77"/>
  <c r="G46" i="77"/>
  <c r="G47" i="77"/>
  <c r="G48" i="77"/>
  <c r="G5" i="77"/>
  <c r="G6" i="77"/>
  <c r="G7" i="77"/>
  <c r="G8" i="77"/>
  <c r="G9" i="77"/>
  <c r="G10" i="77"/>
  <c r="G11" i="77"/>
  <c r="G12" i="77"/>
  <c r="G13" i="77"/>
  <c r="G14" i="77"/>
  <c r="G15" i="77"/>
  <c r="G16" i="77"/>
  <c r="G17" i="77"/>
  <c r="G18" i="77"/>
  <c r="G19" i="77"/>
  <c r="G20" i="77"/>
  <c r="G21" i="77"/>
  <c r="G22" i="77"/>
  <c r="G23" i="77"/>
  <c r="G24" i="77"/>
  <c r="G25" i="77"/>
  <c r="G3" i="77"/>
  <c r="G56" i="77"/>
  <c r="G55" i="77"/>
  <c r="G33" i="77"/>
  <c r="G32" i="77"/>
  <c r="G4" i="77"/>
  <c r="I47" i="75"/>
  <c r="I46" i="75"/>
  <c r="I11" i="75"/>
  <c r="I10" i="75"/>
  <c r="I9" i="75"/>
  <c r="I8" i="75"/>
  <c r="I6" i="75"/>
  <c r="I7" i="75"/>
  <c r="I3" i="75"/>
  <c r="I5" i="75"/>
  <c r="I4" i="75"/>
  <c r="I3" i="76"/>
  <c r="G6" i="76"/>
  <c r="G7" i="76"/>
  <c r="G35" i="75"/>
  <c r="G36" i="75"/>
  <c r="G37" i="75"/>
  <c r="G38" i="75"/>
  <c r="G39" i="75"/>
  <c r="G40" i="75"/>
  <c r="G41" i="75"/>
  <c r="G42" i="75"/>
  <c r="G43" i="75"/>
  <c r="G44" i="75"/>
  <c r="G34" i="75"/>
  <c r="G33" i="75"/>
  <c r="G26" i="75"/>
  <c r="G25" i="75"/>
  <c r="G24" i="75"/>
  <c r="G23" i="75"/>
  <c r="G22" i="75"/>
  <c r="G21" i="75"/>
  <c r="G20" i="75"/>
  <c r="G19" i="75"/>
  <c r="G18" i="75"/>
  <c r="G3" i="75"/>
  <c r="G4" i="75"/>
  <c r="G5" i="75"/>
  <c r="G6" i="75"/>
  <c r="G7" i="75"/>
  <c r="G8" i="75"/>
  <c r="G9" i="75"/>
  <c r="G10" i="75"/>
  <c r="G11" i="75"/>
  <c r="I7" i="76"/>
  <c r="I6" i="76"/>
  <c r="I5" i="76"/>
  <c r="I4" i="76"/>
  <c r="L69" i="69"/>
  <c r="L65" i="69"/>
  <c r="A122" i="69"/>
  <c r="K122" i="69"/>
  <c r="L97" i="79" l="1"/>
  <c r="L115" i="79" s="1"/>
  <c r="L23" i="80"/>
  <c r="L27" i="80" s="1"/>
  <c r="L23" i="79"/>
  <c r="L27" i="79" s="1"/>
  <c r="G26" i="77"/>
  <c r="G28" i="77" s="1"/>
  <c r="G49" i="77"/>
  <c r="G51" i="77" s="1"/>
  <c r="G71" i="77"/>
  <c r="G73" i="77" s="1"/>
  <c r="G27" i="75"/>
  <c r="I8" i="76"/>
  <c r="I9" i="76" s="1"/>
  <c r="G47" i="75"/>
  <c r="L96" i="80" s="1"/>
  <c r="L97" i="80" s="1"/>
  <c r="L115" i="80" s="1"/>
  <c r="G29" i="75"/>
  <c r="L48" i="69"/>
  <c r="L76" i="80" l="1"/>
  <c r="L66" i="80"/>
  <c r="L32" i="80"/>
  <c r="L78" i="80"/>
  <c r="L75" i="80"/>
  <c r="L65" i="80"/>
  <c r="L31" i="80"/>
  <c r="L68" i="80"/>
  <c r="L80" i="80"/>
  <c r="L70" i="80"/>
  <c r="L111" i="80"/>
  <c r="L79" i="80"/>
  <c r="L69" i="80"/>
  <c r="L77" i="80"/>
  <c r="L67" i="80"/>
  <c r="L76" i="79"/>
  <c r="L66" i="79"/>
  <c r="L32" i="79"/>
  <c r="L75" i="79"/>
  <c r="L65" i="79"/>
  <c r="L31" i="79"/>
  <c r="L67" i="79"/>
  <c r="L77" i="79"/>
  <c r="L80" i="79"/>
  <c r="L70" i="79"/>
  <c r="L111" i="79"/>
  <c r="L79" i="79"/>
  <c r="L69" i="79"/>
  <c r="L78" i="79"/>
  <c r="L68" i="79"/>
  <c r="G12" i="75"/>
  <c r="G14" i="75" s="1"/>
  <c r="J107" i="69"/>
  <c r="K103" i="69" s="1"/>
  <c r="K107" i="69" s="1"/>
  <c r="K81" i="69"/>
  <c r="K42" i="69"/>
  <c r="K44" i="69" s="1"/>
  <c r="K60" i="69" s="1"/>
  <c r="K33" i="69"/>
  <c r="K59" i="69" s="1"/>
  <c r="L21" i="69"/>
  <c r="L47" i="69" s="1"/>
  <c r="L56" i="69" s="1"/>
  <c r="L33" i="79" l="1"/>
  <c r="L42" i="79" s="1"/>
  <c r="L81" i="80"/>
  <c r="L88" i="80" s="1"/>
  <c r="L90" i="80" s="1"/>
  <c r="L114" i="80" s="1"/>
  <c r="L71" i="80"/>
  <c r="L113" i="80" s="1"/>
  <c r="L33" i="80"/>
  <c r="L71" i="79"/>
  <c r="L113" i="79" s="1"/>
  <c r="L81" i="79"/>
  <c r="L88" i="79" s="1"/>
  <c r="L90" i="79" s="1"/>
  <c r="L114" i="79" s="1"/>
  <c r="K71" i="69"/>
  <c r="L23" i="69"/>
  <c r="L36" i="79" l="1"/>
  <c r="L59" i="79"/>
  <c r="L39" i="79"/>
  <c r="L40" i="79"/>
  <c r="L41" i="79"/>
  <c r="L37" i="79"/>
  <c r="L43" i="79"/>
  <c r="L38" i="79"/>
  <c r="L59" i="80"/>
  <c r="L41" i="80"/>
  <c r="L43" i="80"/>
  <c r="L39" i="80"/>
  <c r="L37" i="80"/>
  <c r="L40" i="80"/>
  <c r="L36" i="80"/>
  <c r="L42" i="80"/>
  <c r="L38" i="80"/>
  <c r="L44" i="79"/>
  <c r="L60" i="79" s="1"/>
  <c r="G8" i="76"/>
  <c r="L62" i="79" l="1"/>
  <c r="L112" i="79" s="1"/>
  <c r="L116" i="79" s="1"/>
  <c r="L100" i="79" s="1"/>
  <c r="L44" i="80"/>
  <c r="L60" i="80" s="1"/>
  <c r="L62" i="80"/>
  <c r="L112" i="80" s="1"/>
  <c r="L116" i="80" s="1"/>
  <c r="G10" i="76"/>
  <c r="L93" i="69" s="1"/>
  <c r="L100" i="80" l="1"/>
  <c r="L101" i="79"/>
  <c r="L106" i="79" s="1"/>
  <c r="L61" i="69"/>
  <c r="L27" i="69"/>
  <c r="L111" i="69" s="1"/>
  <c r="L103" i="79" l="1"/>
  <c r="L101" i="80"/>
  <c r="L106" i="80" s="1"/>
  <c r="L105" i="79"/>
  <c r="L104" i="79"/>
  <c r="L102" i="79"/>
  <c r="L77" i="69"/>
  <c r="L75" i="69"/>
  <c r="L78" i="69"/>
  <c r="L70" i="69"/>
  <c r="L79" i="69"/>
  <c r="L67" i="69"/>
  <c r="L76" i="69"/>
  <c r="L80" i="69"/>
  <c r="L68" i="69"/>
  <c r="L66" i="69"/>
  <c r="L32" i="69"/>
  <c r="L31" i="69"/>
  <c r="L102" i="80" l="1"/>
  <c r="L105" i="80"/>
  <c r="L104" i="80"/>
  <c r="L103" i="80"/>
  <c r="L107" i="79"/>
  <c r="L117" i="79" s="1"/>
  <c r="L118" i="79" s="1"/>
  <c r="E122" i="79" s="1"/>
  <c r="I122" i="79" s="1"/>
  <c r="L81" i="69"/>
  <c r="L88" i="69" s="1"/>
  <c r="L71" i="69"/>
  <c r="L113" i="69" s="1"/>
  <c r="L33" i="69"/>
  <c r="L122" i="79" l="1"/>
  <c r="D4" i="53"/>
  <c r="L107" i="80"/>
  <c r="L117" i="80" s="1"/>
  <c r="L118" i="80" s="1"/>
  <c r="E122" i="80" s="1"/>
  <c r="I122" i="80" s="1"/>
  <c r="L59" i="69"/>
  <c r="L39" i="69"/>
  <c r="L41" i="69"/>
  <c r="L38" i="69"/>
  <c r="L36" i="69"/>
  <c r="L43" i="69"/>
  <c r="L42" i="69"/>
  <c r="L40" i="69"/>
  <c r="L37" i="69"/>
  <c r="L122" i="80" l="1"/>
  <c r="D5" i="53"/>
  <c r="L123" i="79"/>
  <c r="G4" i="53" s="1"/>
  <c r="F4" i="53"/>
  <c r="L97" i="69"/>
  <c r="L115" i="69" s="1"/>
  <c r="L123" i="80" l="1"/>
  <c r="G5" i="53" s="1"/>
  <c r="G6" i="53" s="1"/>
  <c r="F5" i="53"/>
  <c r="F6" i="53" s="1"/>
  <c r="L44" i="69"/>
  <c r="L60" i="69" s="1"/>
  <c r="L62" i="69" s="1"/>
  <c r="L85" i="69" l="1"/>
  <c r="L89" i="69" s="1"/>
  <c r="L90" i="69" s="1"/>
  <c r="L114" i="69" s="1"/>
  <c r="L112" i="69"/>
  <c r="L116" i="69" l="1"/>
  <c r="L100" i="69" l="1"/>
  <c r="L101" i="69" l="1"/>
  <c r="L105" i="69" s="1"/>
  <c r="L104" i="69" l="1"/>
  <c r="L103" i="69"/>
  <c r="L102" i="69"/>
  <c r="L106" i="69"/>
  <c r="L107" i="69" l="1"/>
  <c r="L117" i="69" s="1"/>
  <c r="L118" i="69" s="1"/>
  <c r="E122" i="69" s="1"/>
  <c r="I122" i="69" l="1"/>
  <c r="L122" i="69" l="1"/>
  <c r="D3" i="53"/>
  <c r="L123" i="69" l="1"/>
  <c r="G3" i="53" s="1"/>
  <c r="F3" i="53"/>
</calcChain>
</file>

<file path=xl/sharedStrings.xml><?xml version="1.0" encoding="utf-8"?>
<sst xmlns="http://schemas.openxmlformats.org/spreadsheetml/2006/main" count="962" uniqueCount="266">
  <si>
    <t>A</t>
  </si>
  <si>
    <t>B</t>
  </si>
  <si>
    <t>C</t>
  </si>
  <si>
    <t>D</t>
  </si>
  <si>
    <t>E</t>
  </si>
  <si>
    <t>F</t>
  </si>
  <si>
    <t>G</t>
  </si>
  <si>
    <t>H</t>
  </si>
  <si>
    <t>Total</t>
  </si>
  <si>
    <t>4.1</t>
  </si>
  <si>
    <t>INSS</t>
  </si>
  <si>
    <t>INCRA</t>
  </si>
  <si>
    <t>FGTS</t>
  </si>
  <si>
    <t>SEBRAE</t>
  </si>
  <si>
    <t>4.2</t>
  </si>
  <si>
    <t>Lucro</t>
  </si>
  <si>
    <t>13º Salário</t>
  </si>
  <si>
    <t>Adicional de Periculosidade</t>
  </si>
  <si>
    <t>Adicional de Insalubridade</t>
  </si>
  <si>
    <t>Adicional Noturno</t>
  </si>
  <si>
    <t>I</t>
  </si>
  <si>
    <t>2.1</t>
  </si>
  <si>
    <t>2.2</t>
  </si>
  <si>
    <t>GPS, FGTS e outras contribuições</t>
  </si>
  <si>
    <t>2.3</t>
  </si>
  <si>
    <t>Módulo 4 - Custo de Reposição do Profissional Ausente</t>
  </si>
  <si>
    <t>Quadro-Resumo do Módulo 4 - Custo de Reposição do Profissional Ausente</t>
  </si>
  <si>
    <t>QUADRO RESUMO DO CUSTO POR EMPREGADO</t>
  </si>
  <si>
    <t xml:space="preserve">Número do Processo: </t>
  </si>
  <si>
    <t xml:space="preserve">Número da Licitação: </t>
  </si>
  <si>
    <t>Data do Pregão:</t>
  </si>
  <si>
    <t>Descrição do Serviço:</t>
  </si>
  <si>
    <t>►</t>
  </si>
  <si>
    <t>DADOS COMPLEMENTARES PARA COMPOSIÇÃO DOS CUSTOS REFERENTE À MÃO-DE-OBRA</t>
  </si>
  <si>
    <t xml:space="preserve">Módulo 01 – Composição da Remuneração </t>
  </si>
  <si>
    <t>Valor da Remuneração</t>
  </si>
  <si>
    <t>Módulo 2 – Encargos e benefícios anuais, mensais e diários</t>
  </si>
  <si>
    <t>Submódulo 2.2 - Encargos Previdenciários (GPS), Fundo de Garantia por Tempo de Serviço (FGTS) e outras contribuições.</t>
  </si>
  <si>
    <t>Submódulo 2.3 – Benefícios Mensais e Diários</t>
  </si>
  <si>
    <t>Quadro resumo do Módulo 2 – Encargos e benefícios anuais, mensais e diário</t>
  </si>
  <si>
    <t>Módulo 3 – Provisão para rescisão</t>
  </si>
  <si>
    <t xml:space="preserve">Submódulo 4.1: Substituto nas Ausências Legais </t>
  </si>
  <si>
    <t xml:space="preserve">Submódulo 4.2 – Substituto na Intrajornada </t>
  </si>
  <si>
    <t>Módulo 05 – Insumos Diversos</t>
  </si>
  <si>
    <t>Total de Insumos Diversos</t>
  </si>
  <si>
    <t>Módulo 06 – Custos Indireto, Lucros e Tributos</t>
  </si>
  <si>
    <t>Total de Custos Indireto, Lucros e Tributos</t>
  </si>
  <si>
    <t>Mão-de-obra vinculada à execução contratual (valor por empregado)</t>
  </si>
  <si>
    <t>Subtotal (A+B+C+D+E)</t>
  </si>
  <si>
    <t>Valor total proposto por empregado</t>
  </si>
  <si>
    <t>3 – QUADRO RESUMO  – VALOR MENSAL DOS SERVIÇOS</t>
  </si>
  <si>
    <t>Valor Anual dos Serviços</t>
  </si>
  <si>
    <t>Ano do Acordo, Convenção ou Dissídio Coletivo</t>
  </si>
  <si>
    <t>Unidade de medida</t>
  </si>
  <si>
    <t>Salário Normativo da Categoria Profissional:</t>
  </si>
  <si>
    <t>Categoria profissional (vinculada a execução contratual)</t>
  </si>
  <si>
    <t>Data base da categoria</t>
  </si>
  <si>
    <t>Código Brasileiro de Ocupações - CBO</t>
  </si>
  <si>
    <t>Salário Base</t>
  </si>
  <si>
    <t>Adicional de Hora Noturna reduzida</t>
  </si>
  <si>
    <t xml:space="preserve">Outros (especificar) </t>
  </si>
  <si>
    <t xml:space="preserve">Férias + Adicional de férias </t>
  </si>
  <si>
    <t>SESI ou SESC</t>
  </si>
  <si>
    <t>SENAI ou SENAC</t>
  </si>
  <si>
    <t>Salário educação</t>
  </si>
  <si>
    <t>RAT</t>
  </si>
  <si>
    <t>Fundo Indenização Aposentadoria por Invalidez</t>
  </si>
  <si>
    <t>Funeral</t>
  </si>
  <si>
    <t>Benefícios Mensais e diários</t>
  </si>
  <si>
    <t>Aviso Prévio Indenizado</t>
  </si>
  <si>
    <t>Incidência do FGTS sobre Aviso Prévio Indenizado</t>
  </si>
  <si>
    <t>Aviso Prévio Trabalhado</t>
  </si>
  <si>
    <t>Incidência de GPS, FGTS e outras contribuições sobre o Aviso Prévio Trabalhado</t>
  </si>
  <si>
    <t>Substituto na Ausências Legais</t>
  </si>
  <si>
    <t>Ausência por acidente do trabalho</t>
  </si>
  <si>
    <t>Substituto na Afastamento Maternidade</t>
  </si>
  <si>
    <t>Auxílio Doença</t>
  </si>
  <si>
    <t>Substituto na cobertura de Intervalo para repouso ou alimentação</t>
  </si>
  <si>
    <t xml:space="preserve">Substituto nas Ausências Legais </t>
  </si>
  <si>
    <t xml:space="preserve">Substituto na Intrajornada </t>
  </si>
  <si>
    <t>Uniformes (custo mensal por empregado)</t>
  </si>
  <si>
    <t>Custos Indiretos / Despesas Administrativas</t>
  </si>
  <si>
    <t xml:space="preserve">MÓDULO 01 – Composição da Remuneração </t>
  </si>
  <si>
    <t>MÓDULO 02 – Encargos e benefícios anuais, mensais e diários</t>
  </si>
  <si>
    <t>MÓDULO 03 – Provisão para rescisao</t>
  </si>
  <si>
    <t>MÓDULO 04 – Custo de reposiçao do profissional ausente</t>
  </si>
  <si>
    <t>MÓDULO 05 – Insumos diversos</t>
  </si>
  <si>
    <t>MÓDULO 06 –  Custos Indireto, Lucros e Tributos</t>
  </si>
  <si>
    <t>PIS:</t>
  </si>
  <si>
    <t>COFINS:</t>
  </si>
  <si>
    <t>CPRB</t>
  </si>
  <si>
    <t>ISSQN:</t>
  </si>
  <si>
    <t>FAP:</t>
  </si>
  <si>
    <t>Qtde de postos
(E)</t>
  </si>
  <si>
    <t>Valor total do serviço
(F) = (D) x (E)</t>
  </si>
  <si>
    <t>1ª Repactuação</t>
  </si>
  <si>
    <t>Valor total do serviço</t>
  </si>
  <si>
    <t>2ª Repactuação</t>
  </si>
  <si>
    <t>Rio de Janeiro</t>
  </si>
  <si>
    <t>Posto</t>
  </si>
  <si>
    <t>Item</t>
  </si>
  <si>
    <t>Valor Mensal</t>
  </si>
  <si>
    <t>Descrição</t>
  </si>
  <si>
    <t>Quant. Postos</t>
  </si>
  <si>
    <t>Valor Anual</t>
  </si>
  <si>
    <t>ITEM</t>
  </si>
  <si>
    <t>QUANTIDADE DE EMPREGADOS</t>
  </si>
  <si>
    <t>QTDE</t>
  </si>
  <si>
    <t>CUSTO MENSAL</t>
  </si>
  <si>
    <t xml:space="preserve">Multa do FGTS sobre o Aviso Prévio Indenizado </t>
  </si>
  <si>
    <t xml:space="preserve">Multa do FGTS sobre o Aviso Prévio Trabalhado </t>
  </si>
  <si>
    <r>
      <t>13</t>
    </r>
    <r>
      <rPr>
        <vertAlign val="superscript"/>
        <sz val="11"/>
        <rFont val="Arial"/>
        <family val="2"/>
      </rPr>
      <t>o</t>
    </r>
    <r>
      <rPr>
        <sz val="11"/>
        <rFont val="Arial"/>
        <family val="2"/>
      </rPr>
      <t>. Salário, férias e adicional de férias</t>
    </r>
  </si>
  <si>
    <t>CLT art. 193 e segs ;CF art. 7º XXIII</t>
  </si>
  <si>
    <t>ANEXO III - PLANILHA DE CUSTO E FORMAÇÃO DE PREÇOS</t>
  </si>
  <si>
    <t>%</t>
  </si>
  <si>
    <t>Federais</t>
  </si>
  <si>
    <t>Municipais</t>
  </si>
  <si>
    <t>Tributos</t>
  </si>
  <si>
    <t>Município da prestação do serviço</t>
  </si>
  <si>
    <t>Valor proposto por empregado (B)
(B)</t>
  </si>
  <si>
    <t>Tipo de serviço (A)</t>
  </si>
  <si>
    <t>Empregados por posto (C)
(C)</t>
  </si>
  <si>
    <t>Valor  proposta por posto (D) = (B) x (C)</t>
  </si>
  <si>
    <r>
      <t>Submódulo 2.1 – 13</t>
    </r>
    <r>
      <rPr>
        <b/>
        <vertAlign val="superscript"/>
        <sz val="11"/>
        <rFont val="Arial"/>
        <family val="2"/>
      </rPr>
      <t>o</t>
    </r>
    <r>
      <rPr>
        <b/>
        <sz val="11"/>
        <rFont val="Arial"/>
        <family val="2"/>
      </rPr>
      <t>. (décimo terceiro) salário, férias e adicional de férias</t>
    </r>
  </si>
  <si>
    <t>DESCRIÇÃO</t>
  </si>
  <si>
    <t>PREÇO</t>
  </si>
  <si>
    <t>VIDA ÚTIL (MESES)</t>
  </si>
  <si>
    <t>UN. DE MEDIDA</t>
  </si>
  <si>
    <t>CUSTO MENSAL COM UNIFORMES</t>
  </si>
  <si>
    <t>TOTAL</t>
  </si>
  <si>
    <t>01/03</t>
  </si>
  <si>
    <t>Desconto</t>
  </si>
  <si>
    <t>Dias</t>
  </si>
  <si>
    <t>Valor</t>
  </si>
  <si>
    <t>Triênio</t>
  </si>
  <si>
    <t>COFINS</t>
  </si>
  <si>
    <t>Substituto na Licença Paternidade</t>
  </si>
  <si>
    <t>Substituto na Cobertura de Férias</t>
  </si>
  <si>
    <t>Nº de registro no MTE</t>
  </si>
  <si>
    <t>Número de meses de execução contratual</t>
  </si>
  <si>
    <t>Quantidade total a contratar (em função da unidade de medida)</t>
  </si>
  <si>
    <t>CUSTO MENSAL COM UNIFORMES POR EMPREGADO</t>
  </si>
  <si>
    <t>2022/000030</t>
  </si>
  <si>
    <t>Pregão Eletrônico nº 014/2022</t>
  </si>
  <si>
    <t>Serviços de oficial de manutenção</t>
  </si>
  <si>
    <t>2022/2024</t>
  </si>
  <si>
    <t>RJ001018/2022</t>
  </si>
  <si>
    <t>Oficial de Manutenção</t>
  </si>
  <si>
    <t>5143-25</t>
  </si>
  <si>
    <t>Auxílio Refeição/ Alimentação (Cláusula 11ª CCT)</t>
  </si>
  <si>
    <t>Transporte (Cláusula 12ª CCT)</t>
  </si>
  <si>
    <t>Assistência Médica e Familiar</t>
  </si>
  <si>
    <t>Benefício Social Familiar</t>
  </si>
  <si>
    <t>Odontológico</t>
  </si>
  <si>
    <t>Seguro de vida em grupo  (Cláusula 15ª CCT)</t>
  </si>
  <si>
    <t>Calça Brim</t>
  </si>
  <si>
    <t>Jaleco</t>
  </si>
  <si>
    <t>Blusa com a logomarca da empresa</t>
  </si>
  <si>
    <t>Botas de couro</t>
  </si>
  <si>
    <t>Un</t>
  </si>
  <si>
    <t>Par</t>
  </si>
  <si>
    <t>Casaco com fecho-éclair, manga longa e logomarca da empresa</t>
  </si>
  <si>
    <t>Protetor auricular de silicone</t>
  </si>
  <si>
    <t>Capacete</t>
  </si>
  <si>
    <t>Luva de Vaqueta</t>
  </si>
  <si>
    <t>Luva de Látex</t>
  </si>
  <si>
    <t>Óculos de segurança incolor</t>
  </si>
  <si>
    <t>Abafador de Ruídos</t>
  </si>
  <si>
    <t>Bota PVC Cano Longo</t>
  </si>
  <si>
    <t>Máscara PFF2 (pacote com 10 unidades)</t>
  </si>
  <si>
    <t>EPI - OFICIAL DE MANUTENÇÃO</t>
  </si>
  <si>
    <t>QUANTIDADE</t>
  </si>
  <si>
    <t>CUSTO MENSAL COM EPI P/ OFICIAL DE MANUTENÇÃO</t>
  </si>
  <si>
    <t>CUSTO MENSAL COM EPI POR EMPREGADO OFICIAL DE MANUTENÇÃO</t>
  </si>
  <si>
    <t>EPI - ELETRICISTA</t>
  </si>
  <si>
    <t>Óculos de segurança amarelo</t>
  </si>
  <si>
    <t>Luva Isolante para Alta Tensão</t>
  </si>
  <si>
    <t xml:space="preserve">Un </t>
  </si>
  <si>
    <t xml:space="preserve">Par </t>
  </si>
  <si>
    <t>Pct</t>
  </si>
  <si>
    <t>CUSTO MENSAL COM EPI P/ ELETRICISTA</t>
  </si>
  <si>
    <t>CUSTO MENSAL COM EPI POR EMPREGADO ELETRICISTA</t>
  </si>
  <si>
    <t>EPI - BOMBEIRO HIDRAULICO</t>
  </si>
  <si>
    <t>Avental de PVC</t>
  </si>
  <si>
    <t>Luva de Raspa</t>
  </si>
  <si>
    <t>Luva de PVC Cano Longo para Esgoto</t>
  </si>
  <si>
    <t>CUSTO MENSAL COM EPI P/ BOMBEIRO HIDRAULICO</t>
  </si>
  <si>
    <t>CUSTO MENSAL COM EPI POR EMPREGADO BOMBEIRO HIDRAULICO</t>
  </si>
  <si>
    <t>Cinto Paraquedistas</t>
  </si>
  <si>
    <t>Trena de 10 m</t>
  </si>
  <si>
    <t>Trena longa fibra de vidro c/50m</t>
  </si>
  <si>
    <t>Metro Brasil c/2m em madeira</t>
  </si>
  <si>
    <t>Colher de pedreiro</t>
  </si>
  <si>
    <t>Desempenadeira de Madeira</t>
  </si>
  <si>
    <t>Desempenadeira de Aço</t>
  </si>
  <si>
    <t>Espatula de aço 80mm</t>
  </si>
  <si>
    <t>Furadeira de Alto Impacto 1/2" 750W com maleta completa, combinado c/martelete</t>
  </si>
  <si>
    <t>Jogo broca de A/R 1/16" a 14" (parede, ferro, madeira).</t>
  </si>
  <si>
    <t>Serra Marmore</t>
  </si>
  <si>
    <t>Disco para Concreto e Madeira</t>
  </si>
  <si>
    <t>Regua de Aluminio</t>
  </si>
  <si>
    <t>Espatula de aço 100mm</t>
  </si>
  <si>
    <t>Carrinho de mão</t>
  </si>
  <si>
    <t>Canivete 3" s/ponta</t>
  </si>
  <si>
    <t>Marreta 2Kg</t>
  </si>
  <si>
    <t>Martelo Borracha</t>
  </si>
  <si>
    <t>Nível de Alumínio 10" bolha</t>
  </si>
  <si>
    <t>Lanterna Recarregavel</t>
  </si>
  <si>
    <t>Bolsa de ferramentas</t>
  </si>
  <si>
    <t>Parafusadeira com maleta completa</t>
  </si>
  <si>
    <t>Masseira 50 litros</t>
  </si>
  <si>
    <t xml:space="preserve">Balde de Obra </t>
  </si>
  <si>
    <t>Un.</t>
  </si>
  <si>
    <t>FERRAMENTAS - OFICIAL DE MANUTENÇÃO</t>
  </si>
  <si>
    <t>CUSTO MENSAL COM FERRAMENTAS P/ OFICIAL DE MANUTENÇÃO</t>
  </si>
  <si>
    <t>CUSTO MENSAL COM FERRAMENTAS POR EMPREGADO OFICIAL DE MANUTENÇÃO</t>
  </si>
  <si>
    <t>Caneta dectora de tensão Ezalbert</t>
  </si>
  <si>
    <t>Escada de 7 degraus</t>
  </si>
  <si>
    <t xml:space="preserve">Estilete </t>
  </si>
  <si>
    <t>Estensão com 15 metros</t>
  </si>
  <si>
    <t>Termometro Digital</t>
  </si>
  <si>
    <t>Alicate Universal 8"</t>
  </si>
  <si>
    <t>Alicate Amperimetro</t>
  </si>
  <si>
    <t>Alicate Bico 8"</t>
  </si>
  <si>
    <t>Alicate de Corte 8"</t>
  </si>
  <si>
    <t>Alicate de Pressão 10"</t>
  </si>
  <si>
    <t>Alicate Hidráulico para Compressão de Terminais</t>
  </si>
  <si>
    <t>Chave Fenda Teste 110/220V</t>
  </si>
  <si>
    <t>Arco de serra 12"</t>
  </si>
  <si>
    <t>Jogo de chave de fendas  1/4", 5/16", 1/8", 3/4", 3/16"</t>
  </si>
  <si>
    <t>Jogo de chave de Phillips 1/4", 5/16", 1/8", 3/4", 3/16"</t>
  </si>
  <si>
    <t>CUSTO MENSAL COM FERRAMENTAS P/ ELETRICISTA</t>
  </si>
  <si>
    <t>CUSTO MENSAL COM FERRAMENTAS POR EMPREGADO ELETRICISTA</t>
  </si>
  <si>
    <t>FERRAMENTAS - ELETRICISTA</t>
  </si>
  <si>
    <t>FERRAMENTAS - BOMBEIRO HIDRAULICO</t>
  </si>
  <si>
    <t>Alicate Bomba d'água</t>
  </si>
  <si>
    <t>Arco de Serra 12"</t>
  </si>
  <si>
    <t>Bomba de borracha p/ desobstrução de vaso sanitário.</t>
  </si>
  <si>
    <t>Talhadeira</t>
  </si>
  <si>
    <t xml:space="preserve">Ponteiro </t>
  </si>
  <si>
    <t xml:space="preserve">Alicate Bico </t>
  </si>
  <si>
    <t>Martelo bola 300GR</t>
  </si>
  <si>
    <t>Jogo de chave de grifo de 18", 24" e 36"</t>
  </si>
  <si>
    <t>Jogo de chave inglesa 8 mm, 12 mm</t>
  </si>
  <si>
    <t>Jogo de chave de boca de 6 mm a 19 mm</t>
  </si>
  <si>
    <t>CUSTO MENSAL COM FERRAMENTAS P/ BOMBEIRO HIDRAULICO</t>
  </si>
  <si>
    <t>CUSTO MENSAL COM FERRAMANTAS POR EMPREGADO BOMBEIRO HIDRAULICO</t>
  </si>
  <si>
    <t>UNIFORMES</t>
  </si>
  <si>
    <t>EQUIPAMENTOS</t>
  </si>
  <si>
    <t>CUSTO MENSAL COM EQUIPAMENTOS</t>
  </si>
  <si>
    <t>CUSTO MENSAL COM EQUIPAMENTOS POR EMPREGADO</t>
  </si>
  <si>
    <t>Rádio Comunicador</t>
  </si>
  <si>
    <t>Tarraxa de 1/2"a 2"</t>
  </si>
  <si>
    <t>Equipamentos (custo mensal por empregado)</t>
  </si>
  <si>
    <t>Ferramentas (custo mensal por empregado)</t>
  </si>
  <si>
    <t>IPI (custo mensal por empregado)</t>
  </si>
  <si>
    <t>Grupo</t>
  </si>
  <si>
    <t>Valor por posto</t>
  </si>
  <si>
    <t>Serviços de eletricista</t>
  </si>
  <si>
    <t>Serviços de bombeiro hidraulico</t>
  </si>
  <si>
    <t>Eletricista</t>
  </si>
  <si>
    <t>Bombeiro Hidraulico</t>
  </si>
  <si>
    <t>3131-30</t>
  </si>
  <si>
    <t>7241-10</t>
  </si>
  <si>
    <t>RESUMO</t>
  </si>
  <si>
    <t>3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</si>
</sst>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&quot; R$ &quot;#,##0.00\ ;&quot; R$ (&quot;#,##0.00\);&quot; R$ -&quot;#\ ;@\ "/>
    <numFmt numFmtId="166" formatCode="00"/>
    <numFmt numFmtId="167" formatCode="[$R$-416]\ #,##0.00;[Red]\-[$R$-416]\ #,##0.00"/>
    <numFmt numFmtId="168" formatCode="mm/yy"/>
    <numFmt numFmtId="169" formatCode="_(&quot;R$ &quot;* #,##0.00_);_(&quot;R$ &quot;* \(#,##0.00\);_(&quot;R$ &quot;* \-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84D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1"/>
      <color rgb="FF000000"/>
      <name val="Arial"/>
      <family val="2"/>
    </font>
    <font>
      <b/>
      <vertAlign val="superscript"/>
      <sz val="11"/>
      <name val="Arial"/>
      <family val="2"/>
    </font>
    <font>
      <vertAlign val="superscript"/>
      <sz val="11"/>
      <name val="Arial"/>
      <family val="2"/>
    </font>
    <font>
      <b/>
      <sz val="11"/>
      <color theme="0"/>
      <name val="Arial"/>
      <family val="2"/>
    </font>
    <font>
      <sz val="11"/>
      <color rgb="FF000000"/>
      <name val="Calibri"/>
      <family val="2"/>
      <charset val="1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rgb="FFFFFF00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rgb="FFCCFFFF"/>
      </patternFill>
    </fill>
    <fill>
      <patternFill patternType="solid">
        <fgColor theme="3" tint="0.79998168889431442"/>
        <bgColor rgb="FFCCFFFF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3" tint="0.59999389629810485"/>
        <bgColor rgb="FFCCFFFF"/>
      </patternFill>
    </fill>
    <fill>
      <patternFill patternType="solid">
        <fgColor theme="0"/>
        <bgColor rgb="FFCCFFFF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4586"/>
      </left>
      <right/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 style="double">
        <color rgb="FF004586"/>
      </right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/>
      <top/>
      <bottom/>
      <diagonal/>
    </border>
    <border>
      <left style="double">
        <color rgb="FF004586"/>
      </left>
      <right style="thin">
        <color auto="1"/>
      </right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/>
      <top style="double">
        <color rgb="FF004586"/>
      </top>
      <bottom/>
      <diagonal/>
    </border>
    <border>
      <left style="double">
        <color rgb="FF004586"/>
      </left>
      <right/>
      <top/>
      <bottom style="double">
        <color rgb="FF004586"/>
      </bottom>
      <diagonal/>
    </border>
    <border>
      <left style="double">
        <color rgb="FF004586"/>
      </left>
      <right style="double">
        <color rgb="FF004586"/>
      </right>
      <top style="double">
        <color rgb="FF004586"/>
      </top>
      <bottom/>
      <diagonal/>
    </border>
    <border>
      <left style="double">
        <color rgb="FF004586"/>
      </left>
      <right style="thin">
        <color rgb="FF004586"/>
      </right>
      <top style="double">
        <color rgb="FF004586"/>
      </top>
      <bottom style="double">
        <color rgb="FF004586"/>
      </bottom>
      <diagonal/>
    </border>
    <border>
      <left/>
      <right/>
      <top/>
      <bottom style="double">
        <color rgb="FF004586"/>
      </bottom>
      <diagonal/>
    </border>
    <border>
      <left/>
      <right/>
      <top style="double">
        <color rgb="FF004586"/>
      </top>
      <bottom style="double">
        <color rgb="FF004586"/>
      </bottom>
      <diagonal/>
    </border>
    <border>
      <left/>
      <right/>
      <top style="double">
        <color rgb="FF004586"/>
      </top>
      <bottom/>
      <diagonal/>
    </border>
    <border>
      <left style="hair">
        <color auto="1"/>
      </left>
      <right style="hair">
        <color auto="1"/>
      </right>
      <top style="double">
        <color rgb="FF004586"/>
      </top>
      <bottom style="double">
        <color rgb="FF004586"/>
      </bottom>
      <diagonal/>
    </border>
    <border>
      <left style="thin">
        <color auto="1"/>
      </left>
      <right style="thin">
        <color rgb="FF004586"/>
      </right>
      <top style="double">
        <color rgb="FF004586"/>
      </top>
      <bottom style="double">
        <color rgb="FF004586"/>
      </bottom>
      <diagonal/>
    </border>
    <border>
      <left/>
      <right style="thin">
        <color auto="1"/>
      </right>
      <top style="double">
        <color rgb="FF004586"/>
      </top>
      <bottom style="double">
        <color rgb="FF004586"/>
      </bottom>
      <diagonal/>
    </border>
    <border>
      <left style="thin">
        <color auto="1"/>
      </left>
      <right style="thin">
        <color auto="1"/>
      </right>
      <top style="double">
        <color rgb="FF004586"/>
      </top>
      <bottom style="double">
        <color rgb="FF004586"/>
      </bottom>
      <diagonal/>
    </border>
    <border>
      <left style="thin">
        <color rgb="FF004586"/>
      </left>
      <right style="thin">
        <color rgb="FF004586"/>
      </right>
      <top style="double">
        <color rgb="FF004586"/>
      </top>
      <bottom style="double">
        <color rgb="FF004586"/>
      </bottom>
      <diagonal/>
    </border>
    <border>
      <left style="thin">
        <color rgb="FF004586"/>
      </left>
      <right/>
      <top style="double">
        <color rgb="FF004586"/>
      </top>
      <bottom style="double">
        <color rgb="FF004586"/>
      </bottom>
      <diagonal/>
    </border>
    <border>
      <left/>
      <right style="thin">
        <color rgb="FF004586"/>
      </right>
      <top style="double">
        <color rgb="FF004586"/>
      </top>
      <bottom style="double">
        <color rgb="FF004586"/>
      </bottom>
      <diagonal/>
    </border>
    <border>
      <left style="thin">
        <color auto="1"/>
      </left>
      <right/>
      <top style="double">
        <color rgb="FF004586"/>
      </top>
      <bottom style="double">
        <color rgb="FF004586"/>
      </bottom>
      <diagonal/>
    </border>
    <border>
      <left/>
      <right style="double">
        <color rgb="FF004586"/>
      </right>
      <top style="double">
        <color rgb="FF004586"/>
      </top>
      <bottom style="double">
        <color rgb="FF004586"/>
      </bottom>
      <diagonal/>
    </border>
    <border>
      <left style="thin">
        <color rgb="FF004586"/>
      </left>
      <right style="double">
        <color rgb="FF004586"/>
      </right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 style="double">
        <color rgb="FF004586"/>
      </right>
      <top/>
      <bottom/>
      <diagonal/>
    </border>
    <border>
      <left style="double">
        <color rgb="FF004586"/>
      </left>
      <right style="double">
        <color rgb="FF004586"/>
      </right>
      <top/>
      <bottom style="double">
        <color rgb="FF004586"/>
      </bottom>
      <diagonal/>
    </border>
    <border>
      <left/>
      <right style="double">
        <color rgb="FF004586"/>
      </right>
      <top style="double">
        <color rgb="FF004586"/>
      </top>
      <bottom/>
      <diagonal/>
    </border>
    <border>
      <left/>
      <right style="double">
        <color rgb="FF004586"/>
      </right>
      <top/>
      <bottom/>
      <diagonal/>
    </border>
    <border>
      <left style="thin">
        <color auto="1"/>
      </left>
      <right style="double">
        <color rgb="FF004586"/>
      </right>
      <top style="double">
        <color rgb="FF004586"/>
      </top>
      <bottom style="double">
        <color rgb="FF004586"/>
      </bottom>
      <diagonal/>
    </border>
    <border>
      <left/>
      <right style="double">
        <color rgb="FF004586"/>
      </right>
      <top/>
      <bottom style="double">
        <color rgb="FF004586"/>
      </bottom>
      <diagonal/>
    </border>
    <border>
      <left style="double">
        <color rgb="FF004586"/>
      </left>
      <right style="thin">
        <color auto="1"/>
      </right>
      <top style="double">
        <color rgb="FF004586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13" fillId="0" borderId="0"/>
    <xf numFmtId="169" fontId="13" fillId="0" borderId="0" applyBorder="0" applyProtection="0"/>
    <xf numFmtId="0" fontId="2" fillId="0" borderId="0"/>
  </cellStyleXfs>
  <cellXfs count="240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5" fillId="2" borderId="29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1" fontId="7" fillId="4" borderId="6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7" fillId="4" borderId="2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44" fontId="8" fillId="4" borderId="6" xfId="0" applyNumberFormat="1" applyFont="1" applyFill="1" applyBorder="1" applyAlignment="1">
      <alignment horizontal="center" vertical="center"/>
    </xf>
    <xf numFmtId="167" fontId="8" fillId="4" borderId="6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168" fontId="8" fillId="4" borderId="6" xfId="0" applyNumberFormat="1" applyFont="1" applyFill="1" applyBorder="1" applyAlignment="1">
      <alignment horizontal="center" vertical="center"/>
    </xf>
    <xf numFmtId="168" fontId="8" fillId="4" borderId="30" xfId="0" applyNumberFormat="1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vertical="center"/>
    </xf>
    <xf numFmtId="44" fontId="8" fillId="0" borderId="6" xfId="0" applyNumberFormat="1" applyFont="1" applyBorder="1" applyAlignment="1">
      <alignment horizontal="center" vertical="center"/>
    </xf>
    <xf numFmtId="167" fontId="8" fillId="0" borderId="6" xfId="0" applyNumberFormat="1" applyFont="1" applyBorder="1" applyAlignment="1">
      <alignment horizontal="center" vertical="center"/>
    </xf>
    <xf numFmtId="167" fontId="4" fillId="3" borderId="6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0" fontId="5" fillId="0" borderId="14" xfId="0" applyNumberFormat="1" applyFont="1" applyBorder="1" applyAlignment="1">
      <alignment horizontal="center" vertical="center"/>
    </xf>
    <xf numFmtId="44" fontId="5" fillId="0" borderId="6" xfId="0" applyNumberFormat="1" applyFont="1" applyBorder="1" applyAlignment="1">
      <alignment horizontal="center" vertical="center"/>
    </xf>
    <xf numFmtId="167" fontId="5" fillId="0" borderId="6" xfId="0" applyNumberFormat="1" applyFont="1" applyBorder="1" applyAlignment="1">
      <alignment horizontal="center" vertical="center"/>
    </xf>
    <xf numFmtId="10" fontId="8" fillId="0" borderId="21" xfId="0" applyNumberFormat="1" applyFont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9" fontId="5" fillId="4" borderId="14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0" fontId="5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7" fontId="7" fillId="3" borderId="6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10" fontId="8" fillId="0" borderId="6" xfId="0" applyNumberFormat="1" applyFont="1" applyFill="1" applyBorder="1" applyAlignment="1">
      <alignment horizontal="center" vertical="center"/>
    </xf>
    <xf numFmtId="10" fontId="8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167" fontId="4" fillId="3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166" fontId="5" fillId="0" borderId="20" xfId="0" applyNumberFormat="1" applyFont="1" applyBorder="1" applyAlignment="1">
      <alignment horizontal="center" vertical="center"/>
    </xf>
    <xf numFmtId="44" fontId="5" fillId="0" borderId="25" xfId="0" applyNumberFormat="1" applyFont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6" fillId="9" borderId="8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44" fontId="4" fillId="9" borderId="6" xfId="0" applyNumberFormat="1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left" vertical="center"/>
    </xf>
    <xf numFmtId="10" fontId="4" fillId="9" borderId="14" xfId="0" applyNumberFormat="1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10" fontId="4" fillId="8" borderId="6" xfId="0" applyNumberFormat="1" applyFont="1" applyFill="1" applyBorder="1" applyAlignment="1">
      <alignment horizontal="center" vertical="center"/>
    </xf>
    <xf numFmtId="44" fontId="4" fillId="8" borderId="6" xfId="0" applyNumberFormat="1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44" fontId="4" fillId="8" borderId="24" xfId="0" applyNumberFormat="1" applyFont="1" applyFill="1" applyBorder="1" applyAlignment="1">
      <alignment horizontal="center" vertical="center"/>
    </xf>
    <xf numFmtId="44" fontId="7" fillId="8" borderId="6" xfId="0" applyNumberFormat="1" applyFont="1" applyFill="1" applyBorder="1" applyAlignment="1">
      <alignment horizontal="center" vertical="center"/>
    </xf>
    <xf numFmtId="44" fontId="7" fillId="6" borderId="6" xfId="0" applyNumberFormat="1" applyFont="1" applyFill="1" applyBorder="1" applyAlignment="1">
      <alignment horizontal="center" vertical="center"/>
    </xf>
    <xf numFmtId="10" fontId="4" fillId="6" borderId="6" xfId="0" applyNumberFormat="1" applyFont="1" applyFill="1" applyBorder="1" applyAlignment="1">
      <alignment horizontal="center" vertical="center"/>
    </xf>
    <xf numFmtId="44" fontId="4" fillId="8" borderId="6" xfId="0" applyNumberFormat="1" applyFont="1" applyFill="1" applyBorder="1" applyAlignment="1">
      <alignment horizontal="center" vertical="center" wrapText="1"/>
    </xf>
    <xf numFmtId="0" fontId="4" fillId="9" borderId="32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 wrapText="1"/>
    </xf>
    <xf numFmtId="0" fontId="4" fillId="8" borderId="25" xfId="0" applyFont="1" applyFill="1" applyBorder="1" applyAlignment="1">
      <alignment horizontal="center" vertical="center" wrapText="1"/>
    </xf>
    <xf numFmtId="165" fontId="4" fillId="8" borderId="9" xfId="0" applyNumberFormat="1" applyFont="1" applyFill="1" applyBorder="1" applyAlignment="1">
      <alignment horizontal="center" vertical="center"/>
    </xf>
    <xf numFmtId="165" fontId="4" fillId="3" borderId="0" xfId="0" applyNumberFormat="1" applyFont="1" applyFill="1" applyBorder="1" applyAlignment="1">
      <alignment horizontal="center" vertical="center"/>
    </xf>
    <xf numFmtId="0" fontId="4" fillId="9" borderId="5" xfId="0" applyFont="1" applyFill="1" applyBorder="1" applyAlignment="1">
      <alignment vertical="center"/>
    </xf>
    <xf numFmtId="0" fontId="4" fillId="9" borderId="6" xfId="0" applyFont="1" applyFill="1" applyBorder="1" applyAlignment="1">
      <alignment vertical="center"/>
    </xf>
    <xf numFmtId="0" fontId="4" fillId="9" borderId="14" xfId="0" applyFont="1" applyFill="1" applyBorder="1" applyAlignment="1">
      <alignment vertical="center"/>
    </xf>
    <xf numFmtId="44" fontId="8" fillId="0" borderId="6" xfId="5" applyFont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17" fillId="0" borderId="0" xfId="0" applyFont="1"/>
    <xf numFmtId="0" fontId="14" fillId="6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4" fontId="17" fillId="0" borderId="1" xfId="0" applyNumberFormat="1" applyFont="1" applyBorder="1" applyAlignment="1">
      <alignment horizontal="center" vertical="center"/>
    </xf>
    <xf numFmtId="44" fontId="16" fillId="5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justify" vertical="center" wrapText="1"/>
    </xf>
    <xf numFmtId="8" fontId="15" fillId="0" borderId="1" xfId="5" applyNumberFormat="1" applyFont="1" applyBorder="1" applyAlignment="1">
      <alignment horizontal="center" vertical="center" wrapText="1"/>
    </xf>
    <xf numFmtId="0" fontId="15" fillId="0" borderId="1" xfId="5" applyNumberFormat="1" applyFont="1" applyBorder="1" applyAlignment="1">
      <alignment horizontal="center" vertical="center" wrapText="1"/>
    </xf>
    <xf numFmtId="44" fontId="15" fillId="0" borderId="1" xfId="5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center" vertical="center" wrapText="1"/>
    </xf>
    <xf numFmtId="44" fontId="15" fillId="0" borderId="1" xfId="5" applyFont="1" applyBorder="1" applyAlignment="1">
      <alignment horizontal="justify" vertical="center" wrapText="1"/>
    </xf>
    <xf numFmtId="44" fontId="17" fillId="0" borderId="1" xfId="5" applyFont="1" applyBorder="1" applyAlignment="1">
      <alignment horizontal="center" vertical="center"/>
    </xf>
    <xf numFmtId="44" fontId="16" fillId="5" borderId="1" xfId="5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4" fontId="5" fillId="0" borderId="6" xfId="0" applyNumberFormat="1" applyFont="1" applyBorder="1" applyAlignment="1">
      <alignment vertical="center"/>
    </xf>
    <xf numFmtId="9" fontId="5" fillId="0" borderId="6" xfId="0" applyNumberFormat="1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1" fontId="17" fillId="0" borderId="1" xfId="0" applyNumberFormat="1" applyFont="1" applyFill="1" applyBorder="1" applyAlignment="1">
      <alignment horizontal="center" vertical="center"/>
    </xf>
    <xf numFmtId="44" fontId="17" fillId="0" borderId="1" xfId="5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44" fontId="19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/>
    </xf>
    <xf numFmtId="43" fontId="17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/>
    </xf>
    <xf numFmtId="43" fontId="20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/>
    <xf numFmtId="0" fontId="5" fillId="2" borderId="14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8" borderId="20" xfId="0" applyFont="1" applyFill="1" applyBorder="1" applyAlignment="1">
      <alignment horizontal="center" vertical="center" wrapText="1"/>
    </xf>
    <xf numFmtId="166" fontId="5" fillId="0" borderId="20" xfId="0" applyNumberFormat="1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4" fontId="17" fillId="0" borderId="0" xfId="0" applyNumberFormat="1" applyFont="1"/>
    <xf numFmtId="0" fontId="17" fillId="0" borderId="0" xfId="0" applyFont="1" applyAlignment="1">
      <alignment horizontal="center" vertical="center"/>
    </xf>
    <xf numFmtId="8" fontId="17" fillId="0" borderId="0" xfId="0" applyNumberFormat="1" applyFont="1"/>
    <xf numFmtId="0" fontId="21" fillId="0" borderId="1" xfId="0" applyFont="1" applyBorder="1" applyAlignment="1">
      <alignment horizontal="justify" vertical="center" wrapText="1"/>
    </xf>
    <xf numFmtId="0" fontId="21" fillId="0" borderId="1" xfId="0" applyFont="1" applyBorder="1" applyAlignment="1">
      <alignment horizontal="justify" vertical="center"/>
    </xf>
    <xf numFmtId="0" fontId="17" fillId="0" borderId="1" xfId="5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5" applyNumberFormat="1" applyFont="1" applyBorder="1" applyAlignment="1">
      <alignment horizontal="center" vertical="center" wrapText="1"/>
    </xf>
    <xf numFmtId="8" fontId="21" fillId="0" borderId="1" xfId="5" applyNumberFormat="1" applyFont="1" applyBorder="1" applyAlignment="1">
      <alignment horizontal="center" vertical="center" wrapText="1"/>
    </xf>
    <xf numFmtId="44" fontId="21" fillId="0" borderId="1" xfId="5" applyFont="1" applyBorder="1" applyAlignment="1">
      <alignment horizontal="center" vertical="center" wrapText="1"/>
    </xf>
    <xf numFmtId="44" fontId="21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right" vertical="center"/>
    </xf>
    <xf numFmtId="44" fontId="17" fillId="0" borderId="0" xfId="5" applyFont="1"/>
    <xf numFmtId="44" fontId="16" fillId="5" borderId="0" xfId="5" applyFont="1" applyFill="1" applyBorder="1" applyAlignment="1">
      <alignment horizontal="center" vertical="center"/>
    </xf>
    <xf numFmtId="44" fontId="16" fillId="5" borderId="33" xfId="0" applyNumberFormat="1" applyFont="1" applyFill="1" applyBorder="1" applyAlignment="1">
      <alignment vertical="center"/>
    </xf>
    <xf numFmtId="0" fontId="4" fillId="8" borderId="5" xfId="0" applyFont="1" applyFill="1" applyBorder="1" applyAlignment="1">
      <alignment horizontal="right" vertical="center"/>
    </xf>
    <xf numFmtId="0" fontId="4" fillId="8" borderId="14" xfId="0" applyFont="1" applyFill="1" applyBorder="1" applyAlignment="1">
      <alignment horizontal="right" vertical="center"/>
    </xf>
    <xf numFmtId="0" fontId="4" fillId="8" borderId="12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5" fontId="5" fillId="0" borderId="20" xfId="0" applyNumberFormat="1" applyFont="1" applyBorder="1" applyAlignment="1">
      <alignment horizontal="center" vertical="center"/>
    </xf>
    <xf numFmtId="166" fontId="5" fillId="0" borderId="20" xfId="0" applyNumberFormat="1" applyFont="1" applyBorder="1" applyAlignment="1">
      <alignment horizontal="center" vertical="center"/>
    </xf>
    <xf numFmtId="166" fontId="5" fillId="0" borderId="22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right" vertical="center" wrapText="1"/>
    </xf>
    <xf numFmtId="0" fontId="4" fillId="8" borderId="14" xfId="0" applyFont="1" applyFill="1" applyBorder="1" applyAlignment="1">
      <alignment horizontal="right" vertical="center" wrapText="1"/>
    </xf>
    <xf numFmtId="0" fontId="4" fillId="8" borderId="24" xfId="0" applyFont="1" applyFill="1" applyBorder="1" applyAlignment="1">
      <alignment horizontal="right" vertical="center" wrapText="1"/>
    </xf>
    <xf numFmtId="0" fontId="12" fillId="7" borderId="5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right" vertical="center"/>
    </xf>
    <xf numFmtId="0" fontId="4" fillId="0" borderId="9" xfId="0" applyFont="1" applyBorder="1" applyAlignment="1">
      <alignment horizontal="justify" vertical="top" wrapText="1"/>
    </xf>
    <xf numFmtId="0" fontId="4" fillId="0" borderId="15" xfId="0" applyFont="1" applyBorder="1" applyAlignment="1">
      <alignment horizontal="justify" vertical="top"/>
    </xf>
    <xf numFmtId="0" fontId="4" fillId="0" borderId="28" xfId="0" applyFont="1" applyBorder="1" applyAlignment="1">
      <alignment horizontal="justify" vertical="top"/>
    </xf>
    <xf numFmtId="10" fontId="7" fillId="0" borderId="11" xfId="0" applyNumberFormat="1" applyFont="1" applyFill="1" applyBorder="1" applyAlignment="1">
      <alignment horizontal="center" vertical="center"/>
    </xf>
    <xf numFmtId="10" fontId="7" fillId="0" borderId="26" xfId="0" applyNumberFormat="1" applyFont="1" applyFill="1" applyBorder="1" applyAlignment="1">
      <alignment horizontal="center" vertical="center"/>
    </xf>
    <xf numFmtId="10" fontId="7" fillId="0" borderId="27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11" borderId="11" xfId="0" applyFont="1" applyFill="1" applyBorder="1" applyAlignment="1">
      <alignment horizontal="center" vertical="center"/>
    </xf>
    <xf numFmtId="0" fontId="5" fillId="11" borderId="26" xfId="0" applyFont="1" applyFill="1" applyBorder="1" applyAlignment="1">
      <alignment horizontal="center" vertical="center"/>
    </xf>
    <xf numFmtId="0" fontId="5" fillId="11" borderId="2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0" fontId="4" fillId="0" borderId="9" xfId="0" applyNumberFormat="1" applyFont="1" applyBorder="1" applyAlignment="1">
      <alignment horizontal="justify" vertical="top" wrapText="1"/>
    </xf>
    <xf numFmtId="0" fontId="4" fillId="10" borderId="5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4" fillId="6" borderId="14" xfId="0" applyFont="1" applyFill="1" applyBorder="1" applyAlignment="1">
      <alignment horizontal="right" vertical="center"/>
    </xf>
    <xf numFmtId="0" fontId="4" fillId="6" borderId="24" xfId="0" applyFont="1" applyFill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0" fontId="4" fillId="8" borderId="6" xfId="0" applyFont="1" applyFill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justify" vertical="top" wrapText="1"/>
    </xf>
    <xf numFmtId="0" fontId="5" fillId="2" borderId="15" xfId="0" applyFont="1" applyFill="1" applyBorder="1" applyAlignment="1">
      <alignment horizontal="justify" vertical="top" wrapText="1"/>
    </xf>
    <xf numFmtId="0" fontId="5" fillId="2" borderId="28" xfId="0" applyFont="1" applyFill="1" applyBorder="1" applyAlignment="1">
      <alignment horizontal="justify" vertical="top" wrapText="1"/>
    </xf>
    <xf numFmtId="0" fontId="5" fillId="4" borderId="23" xfId="1" applyNumberFormat="1" applyFont="1" applyFill="1" applyBorder="1" applyAlignment="1">
      <alignment horizontal="center" vertical="center"/>
    </xf>
    <xf numFmtId="0" fontId="5" fillId="4" borderId="14" xfId="1" applyNumberFormat="1" applyFont="1" applyFill="1" applyBorder="1" applyAlignment="1">
      <alignment horizontal="center" vertical="center"/>
    </xf>
    <xf numFmtId="0" fontId="5" fillId="4" borderId="18" xfId="1" applyNumberFormat="1" applyFont="1" applyFill="1" applyBorder="1" applyAlignment="1">
      <alignment horizontal="center" vertical="center"/>
    </xf>
    <xf numFmtId="9" fontId="5" fillId="2" borderId="23" xfId="0" applyNumberFormat="1" applyFont="1" applyFill="1" applyBorder="1" applyAlignment="1">
      <alignment horizontal="center" vertical="center"/>
    </xf>
    <xf numFmtId="9" fontId="5" fillId="2" borderId="14" xfId="0" applyNumberFormat="1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12" fillId="7" borderId="2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4" fillId="9" borderId="5" xfId="0" applyFont="1" applyFill="1" applyBorder="1" applyAlignment="1">
      <alignment horizontal="right" vertical="center"/>
    </xf>
    <xf numFmtId="0" fontId="4" fillId="9" borderId="14" xfId="0" applyFont="1" applyFill="1" applyBorder="1" applyAlignment="1">
      <alignment horizontal="right" vertical="center"/>
    </xf>
    <xf numFmtId="0" fontId="4" fillId="9" borderId="24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justify" vertical="top" wrapText="1"/>
    </xf>
    <xf numFmtId="0" fontId="4" fillId="2" borderId="15" xfId="0" applyFont="1" applyFill="1" applyBorder="1" applyAlignment="1">
      <alignment horizontal="justify" vertical="top" wrapText="1"/>
    </xf>
    <xf numFmtId="0" fontId="4" fillId="2" borderId="28" xfId="0" applyFont="1" applyFill="1" applyBorder="1" applyAlignment="1">
      <alignment horizontal="justify" vertical="top" wrapText="1"/>
    </xf>
    <xf numFmtId="0" fontId="5" fillId="2" borderId="22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justify" vertical="top" wrapText="1"/>
    </xf>
    <xf numFmtId="0" fontId="5" fillId="2" borderId="14" xfId="0" applyFont="1" applyFill="1" applyBorder="1" applyAlignment="1">
      <alignment horizontal="justify" vertical="top"/>
    </xf>
    <xf numFmtId="0" fontId="5" fillId="2" borderId="24" xfId="0" applyFont="1" applyFill="1" applyBorder="1" applyAlignment="1">
      <alignment horizontal="justify" vertical="top"/>
    </xf>
    <xf numFmtId="0" fontId="12" fillId="7" borderId="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justify" vertical="top" wrapText="1"/>
    </xf>
    <xf numFmtId="0" fontId="4" fillId="0" borderId="28" xfId="0" applyFont="1" applyBorder="1" applyAlignment="1">
      <alignment horizontal="justify" vertical="top" wrapText="1"/>
    </xf>
    <xf numFmtId="0" fontId="5" fillId="0" borderId="16" xfId="0" applyFont="1" applyBorder="1" applyAlignment="1">
      <alignment horizontal="left" vertical="center"/>
    </xf>
    <xf numFmtId="0" fontId="4" fillId="9" borderId="16" xfId="0" applyFont="1" applyFill="1" applyBorder="1" applyAlignment="1">
      <alignment horizontal="right" vertical="center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18" fillId="5" borderId="2" xfId="0" applyFont="1" applyFill="1" applyBorder="1" applyAlignment="1">
      <alignment horizontal="right" vertical="center"/>
    </xf>
    <xf numFmtId="0" fontId="18" fillId="5" borderId="3" xfId="0" applyFont="1" applyFill="1" applyBorder="1" applyAlignment="1">
      <alignment horizontal="right" vertical="center"/>
    </xf>
    <xf numFmtId="0" fontId="18" fillId="5" borderId="4" xfId="0" applyFont="1" applyFill="1" applyBorder="1" applyAlignment="1">
      <alignment horizontal="right" vertical="center"/>
    </xf>
    <xf numFmtId="0" fontId="16" fillId="5" borderId="2" xfId="0" applyFont="1" applyFill="1" applyBorder="1" applyAlignment="1">
      <alignment horizontal="right" vertical="center"/>
    </xf>
    <xf numFmtId="0" fontId="16" fillId="5" borderId="3" xfId="0" applyFont="1" applyFill="1" applyBorder="1" applyAlignment="1">
      <alignment horizontal="right" vertical="center"/>
    </xf>
    <xf numFmtId="0" fontId="16" fillId="5" borderId="4" xfId="0" applyFont="1" applyFill="1" applyBorder="1" applyAlignment="1">
      <alignment horizontal="right" vertical="center"/>
    </xf>
    <xf numFmtId="0" fontId="21" fillId="0" borderId="2" xfId="0" applyFont="1" applyBorder="1" applyAlignment="1">
      <alignment horizontal="right" vertical="center"/>
    </xf>
    <xf numFmtId="0" fontId="21" fillId="0" borderId="3" xfId="0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16" fillId="5" borderId="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6" fillId="5" borderId="33" xfId="0" applyFont="1" applyFill="1" applyBorder="1" applyAlignment="1">
      <alignment horizontal="right" vertical="center"/>
    </xf>
  </cellXfs>
  <cellStyles count="9">
    <cellStyle name="Moeda" xfId="5" builtinId="4"/>
    <cellStyle name="Moeda 2" xfId="2" xr:uid="{00000000-0005-0000-0000-000001000000}"/>
    <cellStyle name="Moeda 3" xfId="7" xr:uid="{3CF84C0C-58AB-4EDA-A889-43C5926DD1E0}"/>
    <cellStyle name="Normal" xfId="0" builtinId="0"/>
    <cellStyle name="Normal 2" xfId="3" xr:uid="{00000000-0005-0000-0000-000003000000}"/>
    <cellStyle name="Normal 3" xfId="4" xr:uid="{00000000-0005-0000-0000-000004000000}"/>
    <cellStyle name="Normal 3 3" xfId="8" xr:uid="{4599EADC-DB17-4824-9710-329F0852ED0D}"/>
    <cellStyle name="Normal 4" xfId="6" xr:uid="{C8E3FB6A-88E6-48DD-AC95-4B67B324CA6C}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A1:N124"/>
  <sheetViews>
    <sheetView tabSelected="1" view="pageBreakPreview" zoomScale="80" zoomScaleNormal="78" zoomScaleSheetLayoutView="80" workbookViewId="0">
      <selection sqref="A1:L1"/>
    </sheetView>
  </sheetViews>
  <sheetFormatPr defaultColWidth="8.7109375" defaultRowHeight="14.25" x14ac:dyDescent="0.2"/>
  <cols>
    <col min="1" max="11" width="12.42578125" style="1" customWidth="1"/>
    <col min="12" max="12" width="18.140625" style="1" bestFit="1" customWidth="1"/>
    <col min="13" max="13" width="27.28515625" style="1" customWidth="1"/>
    <col min="14" max="14" width="24" style="1" customWidth="1"/>
    <col min="15" max="1023" width="12.42578125" style="1" customWidth="1"/>
    <col min="1024" max="16384" width="8.7109375" style="1"/>
  </cols>
  <sheetData>
    <row r="1" spans="1:14" s="2" customFormat="1" ht="21.95" customHeight="1" thickTop="1" thickBot="1" x14ac:dyDescent="0.3">
      <c r="A1" s="197" t="s">
        <v>113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9"/>
    </row>
    <row r="2" spans="1:14" s="2" customFormat="1" ht="21.95" customHeight="1" thickTop="1" thickBot="1" x14ac:dyDescent="0.3">
      <c r="A2" s="63" t="s">
        <v>28</v>
      </c>
      <c r="B2" s="65"/>
      <c r="C2" s="65"/>
      <c r="D2" s="200" t="s">
        <v>142</v>
      </c>
      <c r="E2" s="134"/>
      <c r="F2" s="134"/>
      <c r="G2" s="134"/>
      <c r="H2" s="134"/>
      <c r="I2" s="134"/>
      <c r="J2" s="134"/>
      <c r="K2" s="134"/>
      <c r="L2" s="134"/>
    </row>
    <row r="3" spans="1:14" s="2" customFormat="1" ht="21.95" customHeight="1" thickTop="1" thickBot="1" x14ac:dyDescent="0.3">
      <c r="A3" s="63" t="s">
        <v>29</v>
      </c>
      <c r="B3" s="65"/>
      <c r="C3" s="65"/>
      <c r="D3" s="200" t="s">
        <v>143</v>
      </c>
      <c r="E3" s="134"/>
      <c r="F3" s="134"/>
      <c r="G3" s="134"/>
      <c r="H3" s="134"/>
      <c r="I3" s="134"/>
      <c r="J3" s="134"/>
      <c r="K3" s="134"/>
      <c r="L3" s="134"/>
    </row>
    <row r="4" spans="1:14" s="2" customFormat="1" ht="21.95" customHeight="1" thickTop="1" thickBot="1" x14ac:dyDescent="0.3">
      <c r="A4" s="63" t="s">
        <v>30</v>
      </c>
      <c r="B4" s="65"/>
      <c r="C4" s="65"/>
      <c r="D4" s="200" t="s">
        <v>265</v>
      </c>
      <c r="E4" s="134"/>
      <c r="F4" s="134"/>
      <c r="G4" s="134"/>
      <c r="H4" s="134"/>
      <c r="I4" s="134"/>
      <c r="J4" s="134"/>
      <c r="K4" s="134"/>
      <c r="L4" s="134"/>
    </row>
    <row r="5" spans="1:14" s="2" customFormat="1" ht="21.95" customHeight="1" thickTop="1" thickBot="1" x14ac:dyDescent="0.3">
      <c r="A5" s="64" t="s">
        <v>31</v>
      </c>
      <c r="B5" s="63"/>
      <c r="C5" s="65"/>
      <c r="D5" s="200" t="s">
        <v>144</v>
      </c>
      <c r="E5" s="134"/>
      <c r="F5" s="134"/>
      <c r="G5" s="134"/>
      <c r="H5" s="134"/>
      <c r="I5" s="134"/>
      <c r="J5" s="134"/>
      <c r="K5" s="134"/>
      <c r="L5" s="134"/>
    </row>
    <row r="6" spans="1:14" s="2" customFormat="1" ht="21.95" customHeight="1" thickTop="1" thickBot="1" x14ac:dyDescent="0.3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3"/>
    </row>
    <row r="7" spans="1:14" s="2" customFormat="1" ht="21.95" customHeight="1" thickTop="1" thickBot="1" x14ac:dyDescent="0.3">
      <c r="A7" s="43" t="s">
        <v>32</v>
      </c>
      <c r="B7" s="6" t="s">
        <v>118</v>
      </c>
      <c r="C7" s="6"/>
      <c r="D7" s="6"/>
      <c r="E7" s="6"/>
      <c r="F7" s="6"/>
      <c r="G7" s="6"/>
      <c r="H7" s="6"/>
      <c r="I7" s="6"/>
      <c r="J7" s="6"/>
      <c r="K7" s="6"/>
      <c r="L7" s="7" t="s">
        <v>98</v>
      </c>
    </row>
    <row r="8" spans="1:14" s="2" customFormat="1" ht="21.95" customHeight="1" thickTop="1" thickBot="1" x14ac:dyDescent="0.3">
      <c r="A8" s="43" t="s">
        <v>32</v>
      </c>
      <c r="B8" s="8" t="s">
        <v>139</v>
      </c>
      <c r="C8" s="8"/>
      <c r="D8" s="8"/>
      <c r="E8" s="8"/>
      <c r="F8" s="8"/>
      <c r="G8" s="8"/>
      <c r="H8" s="8"/>
      <c r="I8" s="8"/>
      <c r="J8" s="8"/>
      <c r="K8" s="8"/>
      <c r="L8" s="9">
        <v>12</v>
      </c>
    </row>
    <row r="9" spans="1:14" s="2" customFormat="1" ht="21.95" customHeight="1" thickTop="1" thickBot="1" x14ac:dyDescent="0.3">
      <c r="A9" s="43" t="s">
        <v>32</v>
      </c>
      <c r="B9" s="6" t="s">
        <v>52</v>
      </c>
      <c r="C9" s="6"/>
      <c r="D9" s="6"/>
      <c r="E9" s="6"/>
      <c r="F9" s="6"/>
      <c r="G9" s="6"/>
      <c r="H9" s="6"/>
      <c r="I9" s="6"/>
      <c r="J9" s="6"/>
      <c r="K9" s="6"/>
      <c r="L9" s="10" t="s">
        <v>145</v>
      </c>
    </row>
    <row r="10" spans="1:14" s="2" customFormat="1" ht="21.95" customHeight="1" thickTop="1" thickBot="1" x14ac:dyDescent="0.3">
      <c r="A10" s="43" t="s">
        <v>32</v>
      </c>
      <c r="B10" s="6" t="s">
        <v>138</v>
      </c>
      <c r="C10" s="6"/>
      <c r="D10" s="6"/>
      <c r="E10" s="6"/>
      <c r="F10" s="6"/>
      <c r="G10" s="6"/>
      <c r="H10" s="6"/>
      <c r="I10" s="6"/>
      <c r="J10" s="6"/>
      <c r="K10" s="6"/>
      <c r="L10" s="10" t="s">
        <v>146</v>
      </c>
    </row>
    <row r="11" spans="1:14" s="2" customFormat="1" ht="21.95" customHeight="1" thickTop="1" thickBot="1" x14ac:dyDescent="0.3">
      <c r="A11" s="43" t="s">
        <v>32</v>
      </c>
      <c r="B11" s="6" t="s">
        <v>53</v>
      </c>
      <c r="C11" s="6"/>
      <c r="D11" s="6"/>
      <c r="E11" s="6"/>
      <c r="F11" s="6"/>
      <c r="G11" s="6"/>
      <c r="H11" s="6"/>
      <c r="I11" s="6"/>
      <c r="J11" s="6"/>
      <c r="K11" s="6"/>
      <c r="L11" s="11" t="s">
        <v>99</v>
      </c>
    </row>
    <row r="12" spans="1:14" s="2" customFormat="1" ht="21.95" customHeight="1" thickTop="1" thickBot="1" x14ac:dyDescent="0.3">
      <c r="A12" s="43" t="s">
        <v>32</v>
      </c>
      <c r="B12" s="6" t="s">
        <v>140</v>
      </c>
      <c r="C12" s="6"/>
      <c r="D12" s="6"/>
      <c r="E12" s="6"/>
      <c r="F12" s="6"/>
      <c r="G12" s="6"/>
      <c r="H12" s="6"/>
      <c r="I12" s="6"/>
      <c r="J12" s="6"/>
      <c r="K12" s="6"/>
      <c r="L12" s="7">
        <v>1</v>
      </c>
    </row>
    <row r="13" spans="1:14" s="2" customFormat="1" ht="21.95" customHeight="1" thickTop="1" thickBot="1" x14ac:dyDescent="0.3">
      <c r="A13" s="214"/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6"/>
    </row>
    <row r="14" spans="1:14" s="2" customFormat="1" ht="21.95" customHeight="1" thickTop="1" thickBot="1" x14ac:dyDescent="0.3">
      <c r="A14" s="217" t="s">
        <v>33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12" t="s">
        <v>95</v>
      </c>
      <c r="N14" s="12" t="s">
        <v>97</v>
      </c>
    </row>
    <row r="15" spans="1:14" s="2" customFormat="1" ht="21.95" customHeight="1" thickTop="1" thickBot="1" x14ac:dyDescent="0.3">
      <c r="A15" s="44">
        <v>1</v>
      </c>
      <c r="B15" s="6" t="s">
        <v>54</v>
      </c>
      <c r="C15" s="6"/>
      <c r="D15" s="6"/>
      <c r="E15" s="6"/>
      <c r="F15" s="6"/>
      <c r="G15" s="6"/>
      <c r="H15" s="6"/>
      <c r="I15" s="6"/>
      <c r="J15" s="6"/>
      <c r="K15" s="6"/>
      <c r="L15" s="13">
        <v>2115.0100000000002</v>
      </c>
      <c r="M15" s="14"/>
      <c r="N15" s="14"/>
    </row>
    <row r="16" spans="1:14" s="2" customFormat="1" ht="30" thickTop="1" thickBot="1" x14ac:dyDescent="0.3">
      <c r="A16" s="44">
        <v>2</v>
      </c>
      <c r="B16" s="6" t="s">
        <v>55</v>
      </c>
      <c r="C16" s="6"/>
      <c r="D16" s="6"/>
      <c r="E16" s="6"/>
      <c r="F16" s="6"/>
      <c r="G16" s="6"/>
      <c r="H16" s="6"/>
      <c r="I16" s="6"/>
      <c r="J16" s="6"/>
      <c r="K16" s="6"/>
      <c r="L16" s="107" t="s">
        <v>147</v>
      </c>
      <c r="M16" s="15"/>
      <c r="N16" s="15"/>
    </row>
    <row r="17" spans="1:14" s="2" customFormat="1" ht="21.95" customHeight="1" thickTop="1" thickBot="1" x14ac:dyDescent="0.3">
      <c r="A17" s="44">
        <v>3</v>
      </c>
      <c r="B17" s="6" t="s">
        <v>56</v>
      </c>
      <c r="C17" s="6"/>
      <c r="D17" s="6"/>
      <c r="E17" s="6"/>
      <c r="F17" s="6"/>
      <c r="G17" s="6"/>
      <c r="H17" s="6"/>
      <c r="I17" s="6"/>
      <c r="J17" s="6"/>
      <c r="K17" s="6"/>
      <c r="L17" s="67" t="s">
        <v>130</v>
      </c>
      <c r="M17" s="16"/>
      <c r="N17" s="16"/>
    </row>
    <row r="18" spans="1:14" s="2" customFormat="1" ht="21.95" customHeight="1" thickTop="1" thickBot="1" x14ac:dyDescent="0.3">
      <c r="A18" s="45">
        <v>4</v>
      </c>
      <c r="B18" s="207" t="s">
        <v>57</v>
      </c>
      <c r="C18" s="208"/>
      <c r="D18" s="209"/>
      <c r="E18" s="209"/>
      <c r="F18" s="209"/>
      <c r="G18" s="209"/>
      <c r="H18" s="209"/>
      <c r="I18" s="209"/>
      <c r="J18" s="209"/>
      <c r="K18" s="209"/>
      <c r="L18" s="16" t="s">
        <v>148</v>
      </c>
      <c r="M18" s="17"/>
      <c r="N18" s="17"/>
    </row>
    <row r="19" spans="1:14" s="2" customFormat="1" ht="21.95" customHeight="1" thickTop="1" thickBot="1" x14ac:dyDescent="0.3">
      <c r="A19" s="210"/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2"/>
    </row>
    <row r="20" spans="1:14" s="2" customFormat="1" ht="21.95" customHeight="1" thickTop="1" thickBot="1" x14ac:dyDescent="0.3">
      <c r="A20" s="139" t="s">
        <v>34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1"/>
      <c r="M20" s="12" t="s">
        <v>95</v>
      </c>
      <c r="N20" s="12" t="s">
        <v>97</v>
      </c>
    </row>
    <row r="21" spans="1:14" s="2" customFormat="1" ht="21.95" customHeight="1" thickTop="1" thickBot="1" x14ac:dyDescent="0.3">
      <c r="A21" s="44" t="s">
        <v>0</v>
      </c>
      <c r="B21" s="6" t="s">
        <v>58</v>
      </c>
      <c r="C21" s="6"/>
      <c r="D21" s="6"/>
      <c r="E21" s="6"/>
      <c r="F21" s="6"/>
      <c r="G21" s="6"/>
      <c r="H21" s="6"/>
      <c r="I21" s="6"/>
      <c r="J21" s="6"/>
      <c r="K21" s="18"/>
      <c r="L21" s="19">
        <f>L15</f>
        <v>2115.0100000000002</v>
      </c>
      <c r="M21" s="20"/>
      <c r="N21" s="20"/>
    </row>
    <row r="22" spans="1:14" s="2" customFormat="1" ht="21.95" customHeight="1" thickTop="1" thickBot="1" x14ac:dyDescent="0.3">
      <c r="A22" s="44" t="s">
        <v>1</v>
      </c>
      <c r="B22" s="200" t="s">
        <v>17</v>
      </c>
      <c r="C22" s="134"/>
      <c r="D22" s="134"/>
      <c r="E22" s="134"/>
      <c r="F22" s="134" t="s">
        <v>112</v>
      </c>
      <c r="G22" s="134"/>
      <c r="H22" s="134"/>
      <c r="I22" s="134"/>
      <c r="J22" s="213"/>
      <c r="K22" s="26">
        <v>0</v>
      </c>
      <c r="L22" s="19">
        <v>0</v>
      </c>
      <c r="M22" s="20"/>
      <c r="N22" s="20"/>
    </row>
    <row r="23" spans="1:14" s="2" customFormat="1" ht="21.95" customHeight="1" thickTop="1" thickBot="1" x14ac:dyDescent="0.3">
      <c r="A23" s="58" t="s">
        <v>2</v>
      </c>
      <c r="B23" s="200" t="s">
        <v>18</v>
      </c>
      <c r="C23" s="134"/>
      <c r="D23" s="134"/>
      <c r="E23" s="134"/>
      <c r="F23" s="134"/>
      <c r="G23" s="134"/>
      <c r="H23" s="134"/>
      <c r="I23" s="134"/>
      <c r="J23" s="213"/>
      <c r="K23" s="26">
        <v>0</v>
      </c>
      <c r="L23" s="66">
        <f>L21*K23</f>
        <v>0</v>
      </c>
      <c r="M23" s="20"/>
      <c r="N23" s="20"/>
    </row>
    <row r="24" spans="1:14" s="2" customFormat="1" ht="21.95" customHeight="1" thickTop="1" thickBot="1" x14ac:dyDescent="0.3">
      <c r="A24" s="44" t="s">
        <v>3</v>
      </c>
      <c r="B24" s="201" t="s">
        <v>19</v>
      </c>
      <c r="C24" s="201"/>
      <c r="D24" s="201"/>
      <c r="E24" s="201"/>
      <c r="F24" s="202"/>
      <c r="G24" s="201"/>
      <c r="H24" s="202"/>
      <c r="I24" s="201"/>
      <c r="J24" s="201"/>
      <c r="K24" s="203"/>
      <c r="L24" s="19">
        <v>0</v>
      </c>
      <c r="M24" s="20"/>
      <c r="N24" s="20"/>
    </row>
    <row r="25" spans="1:14" s="2" customFormat="1" ht="21.95" customHeight="1" thickTop="1" thickBot="1" x14ac:dyDescent="0.3">
      <c r="A25" s="44" t="s">
        <v>4</v>
      </c>
      <c r="B25" s="134" t="s">
        <v>59</v>
      </c>
      <c r="C25" s="134"/>
      <c r="D25" s="134"/>
      <c r="E25" s="134"/>
      <c r="F25" s="134"/>
      <c r="G25" s="134"/>
      <c r="H25" s="134"/>
      <c r="I25" s="134"/>
      <c r="J25" s="134"/>
      <c r="K25" s="135"/>
      <c r="L25" s="19">
        <v>0</v>
      </c>
      <c r="M25" s="20"/>
      <c r="N25" s="20"/>
    </row>
    <row r="26" spans="1:14" s="2" customFormat="1" ht="21.95" customHeight="1" thickTop="1" thickBot="1" x14ac:dyDescent="0.3">
      <c r="A26" s="44" t="s">
        <v>6</v>
      </c>
      <c r="B26" s="134" t="s">
        <v>60</v>
      </c>
      <c r="C26" s="134"/>
      <c r="D26" s="134"/>
      <c r="E26" s="134"/>
      <c r="F26" s="134"/>
      <c r="G26" s="134"/>
      <c r="H26" s="134"/>
      <c r="I26" s="134"/>
      <c r="J26" s="134"/>
      <c r="K26" s="135"/>
      <c r="L26" s="19">
        <v>0</v>
      </c>
      <c r="M26" s="20"/>
      <c r="N26" s="20"/>
    </row>
    <row r="27" spans="1:14" s="2" customFormat="1" ht="21.95" customHeight="1" thickTop="1" thickBot="1" x14ac:dyDescent="0.3">
      <c r="A27" s="204" t="s">
        <v>35</v>
      </c>
      <c r="B27" s="205"/>
      <c r="C27" s="205"/>
      <c r="D27" s="205"/>
      <c r="E27" s="205"/>
      <c r="F27" s="205"/>
      <c r="G27" s="205"/>
      <c r="H27" s="205"/>
      <c r="I27" s="205"/>
      <c r="J27" s="205"/>
      <c r="K27" s="206"/>
      <c r="L27" s="46">
        <f>SUM(L21:L26)</f>
        <v>2115.0100000000002</v>
      </c>
      <c r="M27" s="21"/>
      <c r="N27" s="21"/>
    </row>
    <row r="28" spans="1:14" s="2" customFormat="1" ht="21.95" customHeight="1" thickTop="1" thickBot="1" x14ac:dyDescent="0.3">
      <c r="A28" s="147"/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9"/>
    </row>
    <row r="29" spans="1:14" s="2" customFormat="1" ht="21.95" customHeight="1" thickTop="1" thickBot="1" x14ac:dyDescent="0.3">
      <c r="A29" s="139" t="s">
        <v>36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1"/>
      <c r="M29" s="21"/>
      <c r="N29" s="21"/>
    </row>
    <row r="30" spans="1:14" s="2" customFormat="1" ht="21.95" customHeight="1" thickTop="1" thickBot="1" x14ac:dyDescent="0.3">
      <c r="A30" s="178" t="s">
        <v>123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9"/>
      <c r="M30" s="12" t="s">
        <v>95</v>
      </c>
      <c r="N30" s="12" t="s">
        <v>97</v>
      </c>
    </row>
    <row r="31" spans="1:14" s="2" customFormat="1" ht="21.95" customHeight="1" thickTop="1" thickBot="1" x14ac:dyDescent="0.3">
      <c r="A31" s="22" t="s">
        <v>0</v>
      </c>
      <c r="B31" s="220" t="s">
        <v>16</v>
      </c>
      <c r="C31" s="220"/>
      <c r="D31" s="220"/>
      <c r="E31" s="220"/>
      <c r="F31" s="220"/>
      <c r="G31" s="220"/>
      <c r="H31" s="220"/>
      <c r="I31" s="220"/>
      <c r="J31" s="220"/>
      <c r="K31" s="23">
        <v>8.3299999999999999E-2</v>
      </c>
      <c r="L31" s="24">
        <f>L27*K31</f>
        <v>176.18033300000002</v>
      </c>
      <c r="M31" s="25"/>
      <c r="N31" s="25"/>
    </row>
    <row r="32" spans="1:14" s="2" customFormat="1" ht="21.95" customHeight="1" thickTop="1" thickBot="1" x14ac:dyDescent="0.3">
      <c r="A32" s="22" t="s">
        <v>1</v>
      </c>
      <c r="B32" s="220" t="s">
        <v>61</v>
      </c>
      <c r="C32" s="220"/>
      <c r="D32" s="220"/>
      <c r="E32" s="220"/>
      <c r="F32" s="220"/>
      <c r="G32" s="220"/>
      <c r="H32" s="220"/>
      <c r="I32" s="220"/>
      <c r="J32" s="220"/>
      <c r="K32" s="23">
        <v>0.121</v>
      </c>
      <c r="L32" s="24">
        <f>L27*K32</f>
        <v>255.91621000000001</v>
      </c>
      <c r="M32" s="25"/>
      <c r="N32" s="25"/>
    </row>
    <row r="33" spans="1:14" s="2" customFormat="1" ht="21.95" customHeight="1" thickTop="1" thickBot="1" x14ac:dyDescent="0.3">
      <c r="A33" s="47"/>
      <c r="B33" s="221" t="s">
        <v>8</v>
      </c>
      <c r="C33" s="221"/>
      <c r="D33" s="221"/>
      <c r="E33" s="221"/>
      <c r="F33" s="221"/>
      <c r="G33" s="221"/>
      <c r="H33" s="221"/>
      <c r="I33" s="221"/>
      <c r="J33" s="221"/>
      <c r="K33" s="48">
        <f>SUM(K31:K32)</f>
        <v>0.20429999999999998</v>
      </c>
      <c r="L33" s="46">
        <f>SUM(L31:L32)</f>
        <v>432.096543</v>
      </c>
      <c r="M33" s="21"/>
      <c r="N33" s="21"/>
    </row>
    <row r="34" spans="1:14" s="2" customFormat="1" ht="21.95" customHeight="1" thickTop="1" thickBot="1" x14ac:dyDescent="0.3">
      <c r="A34" s="147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9"/>
    </row>
    <row r="35" spans="1:14" s="2" customFormat="1" ht="21.95" customHeight="1" thickTop="1" thickBot="1" x14ac:dyDescent="0.3">
      <c r="A35" s="178" t="s">
        <v>37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9"/>
      <c r="M35" s="12" t="s">
        <v>95</v>
      </c>
      <c r="N35" s="12" t="s">
        <v>97</v>
      </c>
    </row>
    <row r="36" spans="1:14" s="2" customFormat="1" ht="21.95" customHeight="1" thickTop="1" thickBot="1" x14ac:dyDescent="0.3">
      <c r="A36" s="49" t="s">
        <v>0</v>
      </c>
      <c r="B36" s="188" t="s">
        <v>10</v>
      </c>
      <c r="C36" s="188"/>
      <c r="D36" s="188"/>
      <c r="E36" s="188"/>
      <c r="F36" s="188"/>
      <c r="G36" s="188"/>
      <c r="H36" s="188"/>
      <c r="I36" s="188"/>
      <c r="J36" s="188"/>
      <c r="K36" s="26">
        <v>0.2</v>
      </c>
      <c r="L36" s="19">
        <f>($L$27+$L$33)*K36</f>
        <v>509.42130860000009</v>
      </c>
      <c r="M36" s="20"/>
      <c r="N36" s="20"/>
    </row>
    <row r="37" spans="1:14" s="2" customFormat="1" ht="21.95" customHeight="1" thickTop="1" thickBot="1" x14ac:dyDescent="0.3">
      <c r="A37" s="49" t="s">
        <v>1</v>
      </c>
      <c r="B37" s="188" t="s">
        <v>62</v>
      </c>
      <c r="C37" s="188"/>
      <c r="D37" s="188"/>
      <c r="E37" s="188"/>
      <c r="F37" s="188"/>
      <c r="G37" s="188"/>
      <c r="H37" s="188"/>
      <c r="I37" s="188"/>
      <c r="J37" s="188"/>
      <c r="K37" s="26">
        <v>1.4999999999999999E-2</v>
      </c>
      <c r="L37" s="19">
        <f t="shared" ref="L37:L43" si="0">($L$27+$L$33)*K37</f>
        <v>38.206598145000001</v>
      </c>
      <c r="M37" s="20"/>
      <c r="N37" s="20"/>
    </row>
    <row r="38" spans="1:14" s="2" customFormat="1" ht="21.95" customHeight="1" thickTop="1" thickBot="1" x14ac:dyDescent="0.3">
      <c r="A38" s="49" t="s">
        <v>2</v>
      </c>
      <c r="B38" s="188" t="s">
        <v>63</v>
      </c>
      <c r="C38" s="188"/>
      <c r="D38" s="188"/>
      <c r="E38" s="188"/>
      <c r="F38" s="188"/>
      <c r="G38" s="188"/>
      <c r="H38" s="188"/>
      <c r="I38" s="188"/>
      <c r="J38" s="188"/>
      <c r="K38" s="26">
        <v>0.01</v>
      </c>
      <c r="L38" s="19">
        <f t="shared" si="0"/>
        <v>25.471065430000003</v>
      </c>
      <c r="M38" s="20"/>
      <c r="N38" s="20"/>
    </row>
    <row r="39" spans="1:14" s="2" customFormat="1" ht="21.95" customHeight="1" thickTop="1" thickBot="1" x14ac:dyDescent="0.3">
      <c r="A39" s="49" t="s">
        <v>3</v>
      </c>
      <c r="B39" s="188" t="s">
        <v>11</v>
      </c>
      <c r="C39" s="188"/>
      <c r="D39" s="188"/>
      <c r="E39" s="188"/>
      <c r="F39" s="188"/>
      <c r="G39" s="188"/>
      <c r="H39" s="188"/>
      <c r="I39" s="188"/>
      <c r="J39" s="188"/>
      <c r="K39" s="26">
        <v>2E-3</v>
      </c>
      <c r="L39" s="19">
        <f t="shared" si="0"/>
        <v>5.0942130860000008</v>
      </c>
      <c r="M39" s="20"/>
      <c r="N39" s="20"/>
    </row>
    <row r="40" spans="1:14" s="2" customFormat="1" ht="21.95" customHeight="1" thickTop="1" thickBot="1" x14ac:dyDescent="0.3">
      <c r="A40" s="49" t="s">
        <v>4</v>
      </c>
      <c r="B40" s="188" t="s">
        <v>64</v>
      </c>
      <c r="C40" s="188"/>
      <c r="D40" s="188"/>
      <c r="E40" s="188"/>
      <c r="F40" s="188"/>
      <c r="G40" s="188"/>
      <c r="H40" s="188"/>
      <c r="I40" s="188"/>
      <c r="J40" s="188"/>
      <c r="K40" s="26">
        <v>2.5000000000000001E-2</v>
      </c>
      <c r="L40" s="19">
        <f t="shared" si="0"/>
        <v>63.677663575000011</v>
      </c>
      <c r="M40" s="20"/>
      <c r="N40" s="20"/>
    </row>
    <row r="41" spans="1:14" s="2" customFormat="1" ht="21.95" customHeight="1" thickTop="1" thickBot="1" x14ac:dyDescent="0.3">
      <c r="A41" s="49" t="s">
        <v>5</v>
      </c>
      <c r="B41" s="188" t="s">
        <v>12</v>
      </c>
      <c r="C41" s="188"/>
      <c r="D41" s="188"/>
      <c r="E41" s="188"/>
      <c r="F41" s="188"/>
      <c r="G41" s="188"/>
      <c r="H41" s="188"/>
      <c r="I41" s="188"/>
      <c r="J41" s="188"/>
      <c r="K41" s="26">
        <v>0.08</v>
      </c>
      <c r="L41" s="19">
        <f t="shared" si="0"/>
        <v>203.76852344000002</v>
      </c>
      <c r="M41" s="20"/>
      <c r="N41" s="20"/>
    </row>
    <row r="42" spans="1:14" s="2" customFormat="1" ht="21.95" customHeight="1" thickTop="1" thickBot="1" x14ac:dyDescent="0.3">
      <c r="A42" s="49" t="s">
        <v>6</v>
      </c>
      <c r="B42" s="42" t="s">
        <v>65</v>
      </c>
      <c r="C42" s="195">
        <v>0.03</v>
      </c>
      <c r="D42" s="196"/>
      <c r="E42" s="196"/>
      <c r="F42" s="192" t="s">
        <v>92</v>
      </c>
      <c r="G42" s="193"/>
      <c r="H42" s="192">
        <v>2</v>
      </c>
      <c r="I42" s="193"/>
      <c r="J42" s="194"/>
      <c r="K42" s="26">
        <f>C42*H42</f>
        <v>0.06</v>
      </c>
      <c r="L42" s="19">
        <f t="shared" si="0"/>
        <v>152.82639258</v>
      </c>
      <c r="M42" s="20"/>
      <c r="N42" s="20"/>
    </row>
    <row r="43" spans="1:14" s="2" customFormat="1" ht="21.95" customHeight="1" thickTop="1" thickBot="1" x14ac:dyDescent="0.3">
      <c r="A43" s="49" t="s">
        <v>7</v>
      </c>
      <c r="B43" s="6" t="s">
        <v>13</v>
      </c>
      <c r="C43" s="6"/>
      <c r="D43" s="27"/>
      <c r="E43" s="27"/>
      <c r="F43" s="27"/>
      <c r="G43" s="28"/>
      <c r="H43" s="166"/>
      <c r="I43" s="166"/>
      <c r="J43" s="165"/>
      <c r="K43" s="26">
        <v>6.0000000000000001E-3</v>
      </c>
      <c r="L43" s="19">
        <f t="shared" si="0"/>
        <v>15.282639258000001</v>
      </c>
      <c r="M43" s="20"/>
      <c r="N43" s="20"/>
    </row>
    <row r="44" spans="1:14" s="2" customFormat="1" ht="21.95" customHeight="1" thickTop="1" thickBot="1" x14ac:dyDescent="0.3">
      <c r="A44" s="185" t="s">
        <v>8</v>
      </c>
      <c r="B44" s="185" t="s">
        <v>13</v>
      </c>
      <c r="C44" s="185"/>
      <c r="D44" s="185"/>
      <c r="E44" s="185"/>
      <c r="F44" s="185"/>
      <c r="G44" s="185"/>
      <c r="H44" s="185"/>
      <c r="I44" s="185"/>
      <c r="J44" s="185"/>
      <c r="K44" s="50">
        <f>SUM(K36:K43)</f>
        <v>0.39800000000000008</v>
      </c>
      <c r="L44" s="51">
        <f>SUM(L36:L43)</f>
        <v>1013.7484041140001</v>
      </c>
      <c r="M44" s="21"/>
      <c r="N44" s="21"/>
    </row>
    <row r="45" spans="1:14" s="2" customFormat="1" ht="21.95" customHeight="1" thickTop="1" thickBot="1" x14ac:dyDescent="0.3">
      <c r="A45" s="189" t="s">
        <v>114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1"/>
    </row>
    <row r="46" spans="1:14" s="2" customFormat="1" ht="21.95" customHeight="1" thickTop="1" thickBot="1" x14ac:dyDescent="0.3">
      <c r="A46" s="178" t="s">
        <v>38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9"/>
      <c r="M46" s="12" t="s">
        <v>95</v>
      </c>
      <c r="N46" s="12" t="s">
        <v>97</v>
      </c>
    </row>
    <row r="47" spans="1:14" s="2" customFormat="1" ht="21.95" customHeight="1" thickTop="1" thickBot="1" x14ac:dyDescent="0.3">
      <c r="A47" s="52" t="s">
        <v>0</v>
      </c>
      <c r="B47" s="173" t="s">
        <v>150</v>
      </c>
      <c r="C47" s="174"/>
      <c r="D47" s="174"/>
      <c r="E47" s="175"/>
      <c r="F47" s="83" t="s">
        <v>133</v>
      </c>
      <c r="G47" s="84">
        <v>4.05</v>
      </c>
      <c r="H47" s="83" t="s">
        <v>132</v>
      </c>
      <c r="I47" s="83">
        <v>23</v>
      </c>
      <c r="J47" s="83" t="s">
        <v>131</v>
      </c>
      <c r="K47" s="85">
        <v>0.06</v>
      </c>
      <c r="L47" s="19">
        <f>IF((G47*I47*2)-(L21*K47)&lt;0,0,((G47*I47*2)-(L21*K47)))</f>
        <v>59.399399999999972</v>
      </c>
      <c r="M47" s="25"/>
      <c r="N47" s="25"/>
    </row>
    <row r="48" spans="1:14" s="2" customFormat="1" ht="21.95" customHeight="1" thickTop="1" thickBot="1" x14ac:dyDescent="0.3">
      <c r="A48" s="52" t="s">
        <v>1</v>
      </c>
      <c r="B48" s="68" t="s">
        <v>149</v>
      </c>
      <c r="C48" s="68"/>
      <c r="D48" s="68"/>
      <c r="E48" s="68"/>
      <c r="F48" s="83" t="s">
        <v>133</v>
      </c>
      <c r="G48" s="84">
        <v>16.5</v>
      </c>
      <c r="H48" s="83" t="s">
        <v>132</v>
      </c>
      <c r="I48" s="83">
        <v>23</v>
      </c>
      <c r="J48" s="83" t="s">
        <v>131</v>
      </c>
      <c r="K48" s="85">
        <v>0.2</v>
      </c>
      <c r="L48" s="19">
        <f>G48*I48*(1-K48)</f>
        <v>303.60000000000002</v>
      </c>
      <c r="M48" s="25"/>
      <c r="N48" s="25"/>
    </row>
    <row r="49" spans="1:14" s="2" customFormat="1" ht="21.95" customHeight="1" thickTop="1" thickBot="1" x14ac:dyDescent="0.3">
      <c r="A49" s="52" t="s">
        <v>2</v>
      </c>
      <c r="B49" s="176" t="s">
        <v>151</v>
      </c>
      <c r="C49" s="176"/>
      <c r="D49" s="176"/>
      <c r="E49" s="176"/>
      <c r="F49" s="176"/>
      <c r="G49" s="176"/>
      <c r="H49" s="176"/>
      <c r="I49" s="176"/>
      <c r="J49" s="176"/>
      <c r="K49" s="176"/>
      <c r="L49" s="19">
        <v>0</v>
      </c>
      <c r="M49" s="25"/>
      <c r="N49" s="25"/>
    </row>
    <row r="50" spans="1:14" s="2" customFormat="1" ht="21.95" customHeight="1" thickTop="1" thickBot="1" x14ac:dyDescent="0.3">
      <c r="A50" s="52" t="s">
        <v>3</v>
      </c>
      <c r="B50" s="176" t="s">
        <v>153</v>
      </c>
      <c r="C50" s="176"/>
      <c r="D50" s="176"/>
      <c r="E50" s="176"/>
      <c r="F50" s="176"/>
      <c r="G50" s="176"/>
      <c r="H50" s="176"/>
      <c r="I50" s="176"/>
      <c r="J50" s="176"/>
      <c r="K50" s="176"/>
      <c r="L50" s="19">
        <v>0</v>
      </c>
      <c r="M50" s="25"/>
      <c r="N50" s="25"/>
    </row>
    <row r="51" spans="1:14" s="2" customFormat="1" ht="21.95" customHeight="1" thickTop="1" thickBot="1" x14ac:dyDescent="0.3">
      <c r="A51" s="52" t="s">
        <v>4</v>
      </c>
      <c r="B51" s="176" t="s">
        <v>66</v>
      </c>
      <c r="C51" s="176"/>
      <c r="D51" s="176"/>
      <c r="E51" s="176"/>
      <c r="F51" s="176"/>
      <c r="G51" s="176"/>
      <c r="H51" s="176"/>
      <c r="I51" s="176"/>
      <c r="J51" s="176"/>
      <c r="K51" s="176"/>
      <c r="L51" s="19">
        <v>0</v>
      </c>
      <c r="M51" s="25"/>
      <c r="N51" s="25"/>
    </row>
    <row r="52" spans="1:14" s="2" customFormat="1" ht="21.95" customHeight="1" thickTop="1" thickBot="1" x14ac:dyDescent="0.3">
      <c r="A52" s="52" t="s">
        <v>5</v>
      </c>
      <c r="B52" s="176" t="s">
        <v>154</v>
      </c>
      <c r="C52" s="176"/>
      <c r="D52" s="176"/>
      <c r="E52" s="176"/>
      <c r="F52" s="176"/>
      <c r="G52" s="176"/>
      <c r="H52" s="176"/>
      <c r="I52" s="176"/>
      <c r="J52" s="176"/>
      <c r="K52" s="176"/>
      <c r="L52" s="19">
        <v>16.71</v>
      </c>
      <c r="M52" s="25"/>
      <c r="N52" s="25"/>
    </row>
    <row r="53" spans="1:14" s="2" customFormat="1" ht="21.95" customHeight="1" thickTop="1" thickBot="1" x14ac:dyDescent="0.3">
      <c r="A53" s="52" t="s">
        <v>6</v>
      </c>
      <c r="B53" s="176" t="s">
        <v>67</v>
      </c>
      <c r="C53" s="176"/>
      <c r="D53" s="176"/>
      <c r="E53" s="176"/>
      <c r="F53" s="176"/>
      <c r="G53" s="176"/>
      <c r="H53" s="176"/>
      <c r="I53" s="176"/>
      <c r="J53" s="176"/>
      <c r="K53" s="176"/>
      <c r="L53" s="19">
        <v>0</v>
      </c>
      <c r="M53" s="25"/>
      <c r="N53" s="25"/>
    </row>
    <row r="54" spans="1:14" s="2" customFormat="1" ht="21.95" customHeight="1" thickTop="1" thickBot="1" x14ac:dyDescent="0.3">
      <c r="A54" s="52" t="s">
        <v>7</v>
      </c>
      <c r="B54" s="176" t="s">
        <v>152</v>
      </c>
      <c r="C54" s="176"/>
      <c r="D54" s="176"/>
      <c r="E54" s="176"/>
      <c r="F54" s="176"/>
      <c r="G54" s="176"/>
      <c r="H54" s="176"/>
      <c r="I54" s="176"/>
      <c r="J54" s="176"/>
      <c r="K54" s="176"/>
      <c r="L54" s="19">
        <v>0</v>
      </c>
      <c r="M54" s="25"/>
      <c r="N54" s="25"/>
    </row>
    <row r="55" spans="1:14" s="2" customFormat="1" ht="21.95" customHeight="1" thickTop="1" thickBot="1" x14ac:dyDescent="0.3">
      <c r="A55" s="52" t="s">
        <v>20</v>
      </c>
      <c r="B55" s="176" t="s">
        <v>134</v>
      </c>
      <c r="C55" s="176"/>
      <c r="D55" s="176"/>
      <c r="E55" s="176"/>
      <c r="F55" s="176"/>
      <c r="G55" s="176"/>
      <c r="H55" s="176"/>
      <c r="I55" s="176"/>
      <c r="J55" s="176"/>
      <c r="K55" s="176"/>
      <c r="L55" s="19">
        <v>0</v>
      </c>
      <c r="M55" s="25"/>
      <c r="N55" s="25"/>
    </row>
    <row r="56" spans="1:14" s="2" customFormat="1" ht="21.95" customHeight="1" thickTop="1" thickBot="1" x14ac:dyDescent="0.3">
      <c r="A56" s="125" t="s">
        <v>8</v>
      </c>
      <c r="B56" s="126"/>
      <c r="C56" s="126"/>
      <c r="D56" s="126"/>
      <c r="E56" s="126"/>
      <c r="F56" s="126"/>
      <c r="G56" s="126"/>
      <c r="H56" s="126"/>
      <c r="I56" s="126"/>
      <c r="J56" s="126"/>
      <c r="K56" s="146"/>
      <c r="L56" s="51">
        <f>SUM(L47:L55)</f>
        <v>379.70939999999996</v>
      </c>
      <c r="M56" s="21"/>
      <c r="N56" s="21"/>
    </row>
    <row r="57" spans="1:14" s="2" customFormat="1" ht="21.95" customHeight="1" thickTop="1" thickBot="1" x14ac:dyDescent="0.3">
      <c r="A57" s="147"/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9"/>
    </row>
    <row r="58" spans="1:14" s="2" customFormat="1" ht="21.95" customHeight="1" thickTop="1" thickBot="1" x14ac:dyDescent="0.3">
      <c r="A58" s="178" t="s">
        <v>39</v>
      </c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9"/>
      <c r="M58" s="12" t="s">
        <v>95</v>
      </c>
      <c r="N58" s="12" t="s">
        <v>97</v>
      </c>
    </row>
    <row r="59" spans="1:14" s="2" customFormat="1" ht="21.95" customHeight="1" thickTop="1" thickBot="1" x14ac:dyDescent="0.3">
      <c r="A59" s="29" t="s">
        <v>21</v>
      </c>
      <c r="B59" s="176" t="s">
        <v>111</v>
      </c>
      <c r="C59" s="176"/>
      <c r="D59" s="176"/>
      <c r="E59" s="176"/>
      <c r="F59" s="176"/>
      <c r="G59" s="176"/>
      <c r="H59" s="176"/>
      <c r="I59" s="176"/>
      <c r="J59" s="176"/>
      <c r="K59" s="30">
        <f>K33</f>
        <v>0.20429999999999998</v>
      </c>
      <c r="L59" s="19">
        <f>L33</f>
        <v>432.096543</v>
      </c>
      <c r="M59" s="25"/>
      <c r="N59" s="25"/>
    </row>
    <row r="60" spans="1:14" s="2" customFormat="1" ht="21.95" customHeight="1" thickTop="1" thickBot="1" x14ac:dyDescent="0.3">
      <c r="A60" s="29" t="s">
        <v>22</v>
      </c>
      <c r="B60" s="176" t="s">
        <v>23</v>
      </c>
      <c r="C60" s="176"/>
      <c r="D60" s="176"/>
      <c r="E60" s="176"/>
      <c r="F60" s="176"/>
      <c r="G60" s="176"/>
      <c r="H60" s="176"/>
      <c r="I60" s="176"/>
      <c r="J60" s="176"/>
      <c r="K60" s="30">
        <f>K44</f>
        <v>0.39800000000000008</v>
      </c>
      <c r="L60" s="19">
        <f>L44</f>
        <v>1013.7484041140001</v>
      </c>
      <c r="M60" s="25"/>
      <c r="N60" s="25"/>
    </row>
    <row r="61" spans="1:14" s="2" customFormat="1" ht="21.95" customHeight="1" thickTop="1" thickBot="1" x14ac:dyDescent="0.3">
      <c r="A61" s="29" t="s">
        <v>24</v>
      </c>
      <c r="B61" s="186" t="s">
        <v>68</v>
      </c>
      <c r="C61" s="186"/>
      <c r="D61" s="186"/>
      <c r="E61" s="186"/>
      <c r="F61" s="186"/>
      <c r="G61" s="186"/>
      <c r="H61" s="186"/>
      <c r="I61" s="186"/>
      <c r="J61" s="186"/>
      <c r="K61" s="186"/>
      <c r="L61" s="19">
        <f>L56</f>
        <v>379.70939999999996</v>
      </c>
      <c r="M61" s="25"/>
      <c r="N61" s="25"/>
    </row>
    <row r="62" spans="1:14" s="2" customFormat="1" ht="21.95" customHeight="1" thickTop="1" thickBot="1" x14ac:dyDescent="0.3">
      <c r="A62" s="125" t="s">
        <v>8</v>
      </c>
      <c r="B62" s="126"/>
      <c r="C62" s="126"/>
      <c r="D62" s="126"/>
      <c r="E62" s="126"/>
      <c r="F62" s="126"/>
      <c r="G62" s="126"/>
      <c r="H62" s="126"/>
      <c r="I62" s="126"/>
      <c r="J62" s="126"/>
      <c r="K62" s="146"/>
      <c r="L62" s="53">
        <f>SUM(L59:L61)</f>
        <v>1825.5543471140002</v>
      </c>
      <c r="M62" s="21"/>
      <c r="N62" s="21"/>
    </row>
    <row r="63" spans="1:14" s="31" customFormat="1" ht="21.95" customHeight="1" thickTop="1" thickBot="1" x14ac:dyDescent="0.3">
      <c r="A63" s="187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</row>
    <row r="64" spans="1:14" s="31" customFormat="1" ht="21.95" customHeight="1" thickTop="1" thickBot="1" x14ac:dyDescent="0.3">
      <c r="A64" s="139" t="s">
        <v>40</v>
      </c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1"/>
      <c r="M64" s="12" t="s">
        <v>95</v>
      </c>
      <c r="N64" s="12" t="s">
        <v>97</v>
      </c>
    </row>
    <row r="65" spans="1:14" s="31" customFormat="1" ht="21.95" customHeight="1" thickTop="1" thickBot="1" x14ac:dyDescent="0.3">
      <c r="A65" s="52" t="s">
        <v>0</v>
      </c>
      <c r="B65" s="176" t="s">
        <v>69</v>
      </c>
      <c r="C65" s="176"/>
      <c r="D65" s="176"/>
      <c r="E65" s="176"/>
      <c r="F65" s="176"/>
      <c r="G65" s="176"/>
      <c r="H65" s="176"/>
      <c r="I65" s="176"/>
      <c r="J65" s="176"/>
      <c r="K65" s="30">
        <v>4.1999999999999997E-3</v>
      </c>
      <c r="L65" s="19">
        <f>$L$27*K65</f>
        <v>8.8830419999999997</v>
      </c>
      <c r="M65" s="20"/>
      <c r="N65" s="20"/>
    </row>
    <row r="66" spans="1:14" s="31" customFormat="1" ht="21.95" customHeight="1" thickTop="1" thickBot="1" x14ac:dyDescent="0.3">
      <c r="A66" s="52" t="s">
        <v>1</v>
      </c>
      <c r="B66" s="176" t="s">
        <v>70</v>
      </c>
      <c r="C66" s="176"/>
      <c r="D66" s="176"/>
      <c r="E66" s="176"/>
      <c r="F66" s="176"/>
      <c r="G66" s="176"/>
      <c r="H66" s="176"/>
      <c r="I66" s="176"/>
      <c r="J66" s="176"/>
      <c r="K66" s="30">
        <v>2.9999999999999997E-4</v>
      </c>
      <c r="L66" s="19">
        <f t="shared" ref="L66:L70" si="1">$L$27*K66</f>
        <v>0.63450300000000004</v>
      </c>
      <c r="M66" s="20"/>
      <c r="N66" s="20"/>
    </row>
    <row r="67" spans="1:14" s="31" customFormat="1" ht="21.95" customHeight="1" thickTop="1" thickBot="1" x14ac:dyDescent="0.3">
      <c r="A67" s="52" t="s">
        <v>2</v>
      </c>
      <c r="B67" s="184" t="s">
        <v>109</v>
      </c>
      <c r="C67" s="184"/>
      <c r="D67" s="184"/>
      <c r="E67" s="184"/>
      <c r="F67" s="184"/>
      <c r="G67" s="184"/>
      <c r="H67" s="184"/>
      <c r="I67" s="184"/>
      <c r="J67" s="184"/>
      <c r="K67" s="30">
        <v>0.02</v>
      </c>
      <c r="L67" s="19">
        <f t="shared" si="1"/>
        <v>42.300200000000004</v>
      </c>
      <c r="M67" s="20"/>
      <c r="N67" s="20"/>
    </row>
    <row r="68" spans="1:14" s="31" customFormat="1" ht="21.95" customHeight="1" thickTop="1" thickBot="1" x14ac:dyDescent="0.3">
      <c r="A68" s="52" t="s">
        <v>3</v>
      </c>
      <c r="B68" s="176" t="s">
        <v>71</v>
      </c>
      <c r="C68" s="176"/>
      <c r="D68" s="176"/>
      <c r="E68" s="176"/>
      <c r="F68" s="176"/>
      <c r="G68" s="176"/>
      <c r="H68" s="176"/>
      <c r="I68" s="176"/>
      <c r="J68" s="176"/>
      <c r="K68" s="30">
        <v>1.9400000000000001E-2</v>
      </c>
      <c r="L68" s="19">
        <f t="shared" si="1"/>
        <v>41.031194000000006</v>
      </c>
      <c r="M68" s="20"/>
      <c r="N68" s="20"/>
    </row>
    <row r="69" spans="1:14" s="31" customFormat="1" ht="21.95" customHeight="1" thickTop="1" thickBot="1" x14ac:dyDescent="0.3">
      <c r="A69" s="52" t="s">
        <v>4</v>
      </c>
      <c r="B69" s="176" t="s">
        <v>72</v>
      </c>
      <c r="C69" s="176"/>
      <c r="D69" s="176"/>
      <c r="E69" s="176"/>
      <c r="F69" s="176"/>
      <c r="G69" s="176"/>
      <c r="H69" s="176"/>
      <c r="I69" s="176"/>
      <c r="J69" s="176"/>
      <c r="K69" s="30">
        <v>7.7000000000000002E-3</v>
      </c>
      <c r="L69" s="19">
        <f>$L$27*K69</f>
        <v>16.285577000000004</v>
      </c>
      <c r="M69" s="20"/>
      <c r="N69" s="20"/>
    </row>
    <row r="70" spans="1:14" s="31" customFormat="1" ht="21.95" customHeight="1" thickTop="1" thickBot="1" x14ac:dyDescent="0.3">
      <c r="A70" s="52" t="s">
        <v>5</v>
      </c>
      <c r="B70" s="184" t="s">
        <v>110</v>
      </c>
      <c r="C70" s="184"/>
      <c r="D70" s="184"/>
      <c r="E70" s="184"/>
      <c r="F70" s="184"/>
      <c r="G70" s="184"/>
      <c r="H70" s="184"/>
      <c r="I70" s="184"/>
      <c r="J70" s="184"/>
      <c r="K70" s="30">
        <v>0.02</v>
      </c>
      <c r="L70" s="19">
        <f t="shared" si="1"/>
        <v>42.300200000000004</v>
      </c>
      <c r="M70" s="20"/>
      <c r="N70" s="20"/>
    </row>
    <row r="71" spans="1:14" s="31" customFormat="1" ht="21.95" customHeight="1" thickTop="1" thickBot="1" x14ac:dyDescent="0.3">
      <c r="A71" s="185" t="s">
        <v>8</v>
      </c>
      <c r="B71" s="185"/>
      <c r="C71" s="185"/>
      <c r="D71" s="185"/>
      <c r="E71" s="185"/>
      <c r="F71" s="185"/>
      <c r="G71" s="185"/>
      <c r="H71" s="185"/>
      <c r="I71" s="185"/>
      <c r="J71" s="185"/>
      <c r="K71" s="50">
        <f>SUM(K65:K70)</f>
        <v>7.1599999999999997E-2</v>
      </c>
      <c r="L71" s="51">
        <f>SUM(L65:L70)</f>
        <v>151.43471600000001</v>
      </c>
      <c r="M71" s="21"/>
      <c r="N71" s="21"/>
    </row>
    <row r="72" spans="1:14" s="31" customFormat="1" ht="21.95" customHeight="1" thickTop="1" thickBot="1" x14ac:dyDescent="0.3">
      <c r="A72" s="147"/>
      <c r="B72" s="148"/>
      <c r="C72" s="148"/>
      <c r="D72" s="148"/>
      <c r="E72" s="148"/>
      <c r="F72" s="148"/>
      <c r="G72" s="148"/>
      <c r="H72" s="148"/>
      <c r="I72" s="148"/>
      <c r="J72" s="148"/>
      <c r="K72" s="148"/>
      <c r="L72" s="149"/>
    </row>
    <row r="73" spans="1:14" s="31" customFormat="1" ht="21.95" customHeight="1" thickTop="1" thickBot="1" x14ac:dyDescent="0.3">
      <c r="A73" s="139" t="s">
        <v>25</v>
      </c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1"/>
      <c r="M73" s="21"/>
      <c r="N73" s="21"/>
    </row>
    <row r="74" spans="1:14" s="31" customFormat="1" ht="21.95" customHeight="1" thickTop="1" thickBot="1" x14ac:dyDescent="0.3">
      <c r="A74" s="178" t="s">
        <v>41</v>
      </c>
      <c r="B74" s="178"/>
      <c r="C74" s="178"/>
      <c r="D74" s="178"/>
      <c r="E74" s="178"/>
      <c r="F74" s="178"/>
      <c r="G74" s="178"/>
      <c r="H74" s="178"/>
      <c r="I74" s="178"/>
      <c r="J74" s="178"/>
      <c r="K74" s="178"/>
      <c r="L74" s="179"/>
      <c r="M74" s="12" t="s">
        <v>95</v>
      </c>
      <c r="N74" s="12" t="s">
        <v>97</v>
      </c>
    </row>
    <row r="75" spans="1:14" s="31" customFormat="1" ht="21.95" customHeight="1" thickTop="1" thickBot="1" x14ac:dyDescent="0.3">
      <c r="A75" s="52" t="s">
        <v>0</v>
      </c>
      <c r="B75" s="176" t="s">
        <v>137</v>
      </c>
      <c r="C75" s="176"/>
      <c r="D75" s="176"/>
      <c r="E75" s="176"/>
      <c r="F75" s="176"/>
      <c r="G75" s="176"/>
      <c r="H75" s="176"/>
      <c r="I75" s="176"/>
      <c r="J75" s="176"/>
      <c r="K75" s="30">
        <v>0</v>
      </c>
      <c r="L75" s="19">
        <f>$L$27*K75</f>
        <v>0</v>
      </c>
      <c r="M75" s="20"/>
      <c r="N75" s="20"/>
    </row>
    <row r="76" spans="1:14" s="31" customFormat="1" ht="21.95" customHeight="1" thickTop="1" thickBot="1" x14ac:dyDescent="0.3">
      <c r="A76" s="52" t="s">
        <v>1</v>
      </c>
      <c r="B76" s="176" t="s">
        <v>73</v>
      </c>
      <c r="C76" s="176"/>
      <c r="D76" s="176"/>
      <c r="E76" s="176"/>
      <c r="F76" s="176"/>
      <c r="G76" s="176"/>
      <c r="H76" s="176"/>
      <c r="I76" s="176"/>
      <c r="J76" s="176"/>
      <c r="K76" s="30">
        <v>2.8E-3</v>
      </c>
      <c r="L76" s="19">
        <f t="shared" ref="L76:L80" si="2">$L$27*K76</f>
        <v>5.922028000000001</v>
      </c>
      <c r="M76" s="20"/>
      <c r="N76" s="20"/>
    </row>
    <row r="77" spans="1:14" s="31" customFormat="1" ht="21.95" customHeight="1" thickTop="1" thickBot="1" x14ac:dyDescent="0.3">
      <c r="A77" s="52" t="s">
        <v>2</v>
      </c>
      <c r="B77" s="176" t="s">
        <v>136</v>
      </c>
      <c r="C77" s="176"/>
      <c r="D77" s="176"/>
      <c r="E77" s="176"/>
      <c r="F77" s="176"/>
      <c r="G77" s="176"/>
      <c r="H77" s="176"/>
      <c r="I77" s="176"/>
      <c r="J77" s="176"/>
      <c r="K77" s="30">
        <v>2.0000000000000001E-4</v>
      </c>
      <c r="L77" s="19">
        <f t="shared" si="2"/>
        <v>0.42300200000000004</v>
      </c>
      <c r="M77" s="20"/>
      <c r="N77" s="20"/>
    </row>
    <row r="78" spans="1:14" s="31" customFormat="1" ht="21.95" customHeight="1" thickTop="1" thickBot="1" x14ac:dyDescent="0.3">
      <c r="A78" s="52" t="s">
        <v>3</v>
      </c>
      <c r="B78" s="176" t="s">
        <v>74</v>
      </c>
      <c r="C78" s="176"/>
      <c r="D78" s="176"/>
      <c r="E78" s="176"/>
      <c r="F78" s="176"/>
      <c r="G78" s="176"/>
      <c r="H78" s="176"/>
      <c r="I78" s="176"/>
      <c r="J78" s="176"/>
      <c r="K78" s="30">
        <v>3.3E-3</v>
      </c>
      <c r="L78" s="19">
        <f t="shared" si="2"/>
        <v>6.9795330000000009</v>
      </c>
      <c r="M78" s="20"/>
      <c r="N78" s="20"/>
    </row>
    <row r="79" spans="1:14" s="31" customFormat="1" ht="21.95" customHeight="1" thickTop="1" thickBot="1" x14ac:dyDescent="0.3">
      <c r="A79" s="52" t="s">
        <v>4</v>
      </c>
      <c r="B79" s="176" t="s">
        <v>75</v>
      </c>
      <c r="C79" s="176"/>
      <c r="D79" s="176"/>
      <c r="E79" s="176"/>
      <c r="F79" s="176"/>
      <c r="G79" s="176"/>
      <c r="H79" s="176"/>
      <c r="I79" s="176"/>
      <c r="J79" s="176"/>
      <c r="K79" s="30">
        <v>6.9999999999999999E-4</v>
      </c>
      <c r="L79" s="19">
        <f t="shared" si="2"/>
        <v>1.4805070000000002</v>
      </c>
      <c r="M79" s="20"/>
      <c r="N79" s="20"/>
    </row>
    <row r="80" spans="1:14" s="31" customFormat="1" ht="21.95" customHeight="1" thickTop="1" thickBot="1" x14ac:dyDescent="0.3">
      <c r="A80" s="52" t="s">
        <v>5</v>
      </c>
      <c r="B80" s="176" t="s">
        <v>76</v>
      </c>
      <c r="C80" s="176"/>
      <c r="D80" s="176"/>
      <c r="E80" s="176"/>
      <c r="F80" s="176"/>
      <c r="G80" s="176"/>
      <c r="H80" s="176"/>
      <c r="I80" s="176"/>
      <c r="J80" s="176"/>
      <c r="K80" s="30">
        <v>5.5050000000000003E-3</v>
      </c>
      <c r="L80" s="19">
        <f t="shared" si="2"/>
        <v>11.643130050000002</v>
      </c>
      <c r="M80" s="20"/>
      <c r="N80" s="20"/>
    </row>
    <row r="81" spans="1:14" s="31" customFormat="1" ht="21.95" customHeight="1" thickTop="1" thickBot="1" x14ac:dyDescent="0.3">
      <c r="A81" s="180" t="s">
        <v>8</v>
      </c>
      <c r="B81" s="180"/>
      <c r="C81" s="180"/>
      <c r="D81" s="180"/>
      <c r="E81" s="180"/>
      <c r="F81" s="180"/>
      <c r="G81" s="180"/>
      <c r="H81" s="180"/>
      <c r="I81" s="180"/>
      <c r="J81" s="180"/>
      <c r="K81" s="50">
        <f>SUM(K75:K80)</f>
        <v>1.2505E-2</v>
      </c>
      <c r="L81" s="51">
        <f>SUM(L75:L80)</f>
        <v>26.448200050000004</v>
      </c>
      <c r="M81" s="21"/>
      <c r="N81" s="21"/>
    </row>
    <row r="82" spans="1:14" s="31" customFormat="1" ht="21.95" customHeight="1" thickTop="1" thickBot="1" x14ac:dyDescent="0.3">
      <c r="A82" s="177"/>
      <c r="B82" s="148"/>
      <c r="C82" s="148"/>
      <c r="D82" s="148"/>
      <c r="E82" s="148"/>
      <c r="F82" s="148"/>
      <c r="G82" s="148"/>
      <c r="H82" s="148"/>
      <c r="I82" s="148"/>
      <c r="J82" s="148"/>
      <c r="K82" s="148"/>
      <c r="L82" s="149"/>
    </row>
    <row r="83" spans="1:14" s="31" customFormat="1" ht="21.95" customHeight="1" thickTop="1" thickBot="1" x14ac:dyDescent="0.3">
      <c r="A83" s="178" t="s">
        <v>42</v>
      </c>
      <c r="B83" s="178"/>
      <c r="C83" s="178"/>
      <c r="D83" s="178"/>
      <c r="E83" s="178"/>
      <c r="F83" s="178"/>
      <c r="G83" s="178"/>
      <c r="H83" s="178"/>
      <c r="I83" s="178"/>
      <c r="J83" s="178"/>
      <c r="K83" s="178"/>
      <c r="L83" s="179"/>
      <c r="M83" s="12" t="s">
        <v>95</v>
      </c>
      <c r="N83" s="12" t="s">
        <v>97</v>
      </c>
    </row>
    <row r="84" spans="1:14" s="31" customFormat="1" ht="21.95" customHeight="1" thickTop="1" thickBot="1" x14ac:dyDescent="0.3">
      <c r="A84" s="52" t="s">
        <v>0</v>
      </c>
      <c r="B84" s="173" t="s">
        <v>77</v>
      </c>
      <c r="C84" s="174"/>
      <c r="D84" s="174"/>
      <c r="E84" s="174"/>
      <c r="F84" s="174"/>
      <c r="G84" s="174"/>
      <c r="H84" s="174"/>
      <c r="I84" s="174"/>
      <c r="J84" s="174"/>
      <c r="K84" s="175"/>
      <c r="L84" s="19">
        <v>0</v>
      </c>
      <c r="M84" s="20"/>
      <c r="N84" s="20"/>
    </row>
    <row r="85" spans="1:14" s="31" customFormat="1" ht="21.95" customHeight="1" thickTop="1" thickBot="1" x14ac:dyDescent="0.3">
      <c r="A85" s="181" t="s">
        <v>8</v>
      </c>
      <c r="B85" s="182"/>
      <c r="C85" s="182"/>
      <c r="D85" s="182"/>
      <c r="E85" s="182"/>
      <c r="F85" s="182"/>
      <c r="G85" s="182"/>
      <c r="H85" s="182"/>
      <c r="I85" s="182"/>
      <c r="J85" s="182"/>
      <c r="K85" s="183"/>
      <c r="L85" s="55">
        <f>L84</f>
        <v>0</v>
      </c>
      <c r="M85" s="20"/>
      <c r="N85" s="20"/>
    </row>
    <row r="86" spans="1:14" s="31" customFormat="1" ht="21.95" customHeight="1" thickTop="1" thickBot="1" x14ac:dyDescent="0.3">
      <c r="A86" s="147"/>
      <c r="B86" s="148"/>
      <c r="C86" s="148"/>
      <c r="D86" s="148"/>
      <c r="E86" s="148"/>
      <c r="F86" s="148"/>
      <c r="G86" s="148"/>
      <c r="H86" s="148"/>
      <c r="I86" s="148"/>
      <c r="J86" s="148"/>
      <c r="K86" s="148"/>
      <c r="L86" s="149"/>
    </row>
    <row r="87" spans="1:14" s="31" customFormat="1" ht="21.95" customHeight="1" thickTop="1" thickBot="1" x14ac:dyDescent="0.3">
      <c r="A87" s="178" t="s">
        <v>26</v>
      </c>
      <c r="B87" s="178"/>
      <c r="C87" s="178"/>
      <c r="D87" s="178"/>
      <c r="E87" s="178"/>
      <c r="F87" s="178"/>
      <c r="G87" s="178"/>
      <c r="H87" s="178"/>
      <c r="I87" s="178"/>
      <c r="J87" s="178"/>
      <c r="K87" s="178"/>
      <c r="L87" s="179"/>
      <c r="M87" s="12" t="s">
        <v>95</v>
      </c>
      <c r="N87" s="12" t="s">
        <v>97</v>
      </c>
    </row>
    <row r="88" spans="1:14" s="31" customFormat="1" ht="21.95" customHeight="1" thickTop="1" thickBot="1" x14ac:dyDescent="0.3">
      <c r="A88" s="52" t="s">
        <v>9</v>
      </c>
      <c r="B88" s="173" t="s">
        <v>78</v>
      </c>
      <c r="C88" s="174"/>
      <c r="D88" s="174"/>
      <c r="E88" s="174"/>
      <c r="F88" s="174"/>
      <c r="G88" s="174"/>
      <c r="H88" s="174"/>
      <c r="I88" s="174"/>
      <c r="J88" s="174"/>
      <c r="K88" s="175"/>
      <c r="L88" s="19">
        <f>L81</f>
        <v>26.448200050000004</v>
      </c>
      <c r="M88" s="20"/>
      <c r="N88" s="20"/>
    </row>
    <row r="89" spans="1:14" s="31" customFormat="1" ht="21.95" customHeight="1" thickTop="1" thickBot="1" x14ac:dyDescent="0.3">
      <c r="A89" s="52" t="s">
        <v>14</v>
      </c>
      <c r="B89" s="173" t="s">
        <v>79</v>
      </c>
      <c r="C89" s="174"/>
      <c r="D89" s="174"/>
      <c r="E89" s="174"/>
      <c r="F89" s="174"/>
      <c r="G89" s="174"/>
      <c r="H89" s="174"/>
      <c r="I89" s="174"/>
      <c r="J89" s="174"/>
      <c r="K89" s="175"/>
      <c r="L89" s="19">
        <f>L85</f>
        <v>0</v>
      </c>
      <c r="M89" s="20"/>
      <c r="N89" s="20"/>
    </row>
    <row r="90" spans="1:14" s="31" customFormat="1" ht="21.95" customHeight="1" thickTop="1" thickBot="1" x14ac:dyDescent="0.3">
      <c r="A90" s="125" t="s">
        <v>8</v>
      </c>
      <c r="B90" s="126"/>
      <c r="C90" s="126"/>
      <c r="D90" s="126"/>
      <c r="E90" s="126"/>
      <c r="F90" s="126"/>
      <c r="G90" s="126"/>
      <c r="H90" s="126"/>
      <c r="I90" s="126"/>
      <c r="J90" s="126"/>
      <c r="K90" s="146"/>
      <c r="L90" s="54">
        <f>SUM(L88:L89)</f>
        <v>26.448200050000004</v>
      </c>
      <c r="M90" s="32"/>
      <c r="N90" s="32"/>
    </row>
    <row r="91" spans="1:14" s="31" customFormat="1" ht="21.95" customHeight="1" thickTop="1" thickBot="1" x14ac:dyDescent="0.3">
      <c r="A91" s="147"/>
      <c r="B91" s="148"/>
      <c r="C91" s="148"/>
      <c r="D91" s="148"/>
      <c r="E91" s="148"/>
      <c r="F91" s="148"/>
      <c r="G91" s="148"/>
      <c r="H91" s="148"/>
      <c r="I91" s="148"/>
      <c r="J91" s="148"/>
      <c r="K91" s="148"/>
      <c r="L91" s="149"/>
    </row>
    <row r="92" spans="1:14" s="2" customFormat="1" ht="21.95" customHeight="1" thickTop="1" thickBot="1" x14ac:dyDescent="0.3">
      <c r="A92" s="139" t="s">
        <v>43</v>
      </c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1"/>
      <c r="M92" s="12" t="s">
        <v>95</v>
      </c>
      <c r="N92" s="12" t="s">
        <v>97</v>
      </c>
    </row>
    <row r="93" spans="1:14" s="2" customFormat="1" ht="21.95" customHeight="1" thickTop="1" thickBot="1" x14ac:dyDescent="0.3">
      <c r="A93" s="52" t="s">
        <v>0</v>
      </c>
      <c r="B93" s="176" t="s">
        <v>80</v>
      </c>
      <c r="C93" s="176"/>
      <c r="D93" s="176"/>
      <c r="E93" s="176"/>
      <c r="F93" s="176"/>
      <c r="G93" s="176"/>
      <c r="H93" s="176"/>
      <c r="I93" s="176"/>
      <c r="J93" s="176"/>
      <c r="K93" s="176"/>
      <c r="L93" s="19">
        <f>Uniformes!G10</f>
        <v>67.296666666666667</v>
      </c>
      <c r="M93" s="20"/>
      <c r="N93" s="20"/>
    </row>
    <row r="94" spans="1:14" s="2" customFormat="1" ht="21.95" customHeight="1" thickTop="1" thickBot="1" x14ac:dyDescent="0.3">
      <c r="A94" s="52" t="s">
        <v>1</v>
      </c>
      <c r="B94" s="173" t="s">
        <v>253</v>
      </c>
      <c r="C94" s="174"/>
      <c r="D94" s="174"/>
      <c r="E94" s="174"/>
      <c r="F94" s="174"/>
      <c r="G94" s="174"/>
      <c r="H94" s="174"/>
      <c r="I94" s="174"/>
      <c r="J94" s="174"/>
      <c r="K94" s="175"/>
      <c r="L94" s="19">
        <f>Equipamentos!G6</f>
        <v>3.5731111111111109</v>
      </c>
      <c r="M94" s="20"/>
      <c r="N94" s="20"/>
    </row>
    <row r="95" spans="1:14" s="2" customFormat="1" ht="21.95" customHeight="1" thickTop="1" thickBot="1" x14ac:dyDescent="0.3">
      <c r="A95" s="52" t="s">
        <v>2</v>
      </c>
      <c r="B95" s="173" t="s">
        <v>254</v>
      </c>
      <c r="C95" s="174"/>
      <c r="D95" s="174"/>
      <c r="E95" s="174"/>
      <c r="F95" s="174"/>
      <c r="G95" s="174"/>
      <c r="H95" s="174"/>
      <c r="I95" s="174"/>
      <c r="J95" s="174"/>
      <c r="K95" s="175"/>
      <c r="L95" s="19">
        <f>Ferramentas!G28</f>
        <v>37.629000000000005</v>
      </c>
      <c r="M95" s="20"/>
      <c r="N95" s="20"/>
    </row>
    <row r="96" spans="1:14" s="2" customFormat="1" ht="21.95" customHeight="1" thickTop="1" thickBot="1" x14ac:dyDescent="0.3">
      <c r="A96" s="52" t="s">
        <v>3</v>
      </c>
      <c r="B96" s="173" t="s">
        <v>255</v>
      </c>
      <c r="C96" s="174"/>
      <c r="D96" s="174"/>
      <c r="E96" s="174"/>
      <c r="F96" s="174"/>
      <c r="G96" s="174"/>
      <c r="H96" s="174"/>
      <c r="I96" s="174"/>
      <c r="J96" s="174"/>
      <c r="K96" s="175"/>
      <c r="L96" s="19">
        <f>EPI!G14</f>
        <v>11.1685</v>
      </c>
      <c r="M96" s="20"/>
      <c r="N96" s="20"/>
    </row>
    <row r="97" spans="1:14" s="31" customFormat="1" ht="21.95" customHeight="1" thickTop="1" thickBot="1" x14ac:dyDescent="0.3">
      <c r="A97" s="125" t="s">
        <v>44</v>
      </c>
      <c r="B97" s="126"/>
      <c r="C97" s="126"/>
      <c r="D97" s="126"/>
      <c r="E97" s="126"/>
      <c r="F97" s="126"/>
      <c r="G97" s="126"/>
      <c r="H97" s="126"/>
      <c r="I97" s="126"/>
      <c r="J97" s="126"/>
      <c r="K97" s="146"/>
      <c r="L97" s="54">
        <f>SUM(L93:L96)</f>
        <v>119.66727777777778</v>
      </c>
      <c r="M97" s="32"/>
      <c r="N97" s="32"/>
    </row>
    <row r="98" spans="1:14" s="31" customFormat="1" ht="21.95" customHeight="1" thickTop="1" thickBot="1" x14ac:dyDescent="0.3">
      <c r="A98" s="147"/>
      <c r="B98" s="148"/>
      <c r="C98" s="148"/>
      <c r="D98" s="148"/>
      <c r="E98" s="148"/>
      <c r="F98" s="148"/>
      <c r="G98" s="148"/>
      <c r="H98" s="148"/>
      <c r="I98" s="148"/>
      <c r="J98" s="148"/>
      <c r="K98" s="148"/>
      <c r="L98" s="149"/>
    </row>
    <row r="99" spans="1:14" s="31" customFormat="1" ht="21.95" customHeight="1" thickTop="1" thickBot="1" x14ac:dyDescent="0.3">
      <c r="A99" s="139" t="s">
        <v>45</v>
      </c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1"/>
      <c r="M99" s="12" t="s">
        <v>95</v>
      </c>
      <c r="N99" s="12" t="s">
        <v>97</v>
      </c>
    </row>
    <row r="100" spans="1:14" s="31" customFormat="1" ht="21.95" customHeight="1" thickTop="1" thickBot="1" x14ac:dyDescent="0.3">
      <c r="A100" s="52" t="s">
        <v>0</v>
      </c>
      <c r="B100" s="6" t="s">
        <v>81</v>
      </c>
      <c r="C100" s="6"/>
      <c r="D100" s="6"/>
      <c r="E100" s="6"/>
      <c r="F100" s="6"/>
      <c r="G100" s="6"/>
      <c r="H100" s="6"/>
      <c r="I100" s="6"/>
      <c r="J100" s="33"/>
      <c r="K100" s="34">
        <v>0.1</v>
      </c>
      <c r="L100" s="19">
        <f>L116*K100</f>
        <v>423.8114540941778</v>
      </c>
      <c r="M100" s="20"/>
      <c r="N100" s="20"/>
    </row>
    <row r="101" spans="1:14" s="31" customFormat="1" ht="21.95" customHeight="1" thickTop="1" thickBot="1" x14ac:dyDescent="0.3">
      <c r="A101" s="52" t="s">
        <v>1</v>
      </c>
      <c r="B101" s="6" t="s">
        <v>15</v>
      </c>
      <c r="C101" s="6"/>
      <c r="D101" s="6"/>
      <c r="E101" s="6"/>
      <c r="F101" s="6"/>
      <c r="G101" s="6"/>
      <c r="H101" s="6"/>
      <c r="I101" s="6"/>
      <c r="J101" s="33"/>
      <c r="K101" s="34">
        <v>0.1</v>
      </c>
      <c r="L101" s="19">
        <f>(L116+L100)*K101</f>
        <v>466.1925995035956</v>
      </c>
      <c r="M101" s="20"/>
      <c r="N101" s="20"/>
    </row>
    <row r="102" spans="1:14" s="31" customFormat="1" ht="21.95" customHeight="1" thickTop="1" thickBot="1" x14ac:dyDescent="0.3">
      <c r="A102" s="125" t="s">
        <v>8</v>
      </c>
      <c r="B102" s="126"/>
      <c r="C102" s="126"/>
      <c r="D102" s="126"/>
      <c r="E102" s="126"/>
      <c r="F102" s="126"/>
      <c r="G102" s="126"/>
      <c r="H102" s="126"/>
      <c r="I102" s="126"/>
      <c r="J102" s="126"/>
      <c r="K102" s="146"/>
      <c r="L102" s="54">
        <f>SUM(L100:L101)</f>
        <v>890.00405359777346</v>
      </c>
      <c r="M102" s="32"/>
      <c r="N102" s="32"/>
    </row>
    <row r="103" spans="1:14" s="31" customFormat="1" ht="21.95" customHeight="1" thickTop="1" thickBot="1" x14ac:dyDescent="0.3">
      <c r="A103" s="156" t="s">
        <v>2</v>
      </c>
      <c r="B103" s="167" t="s">
        <v>117</v>
      </c>
      <c r="C103" s="158" t="s">
        <v>115</v>
      </c>
      <c r="D103" s="159"/>
      <c r="E103" s="164" t="s">
        <v>88</v>
      </c>
      <c r="F103" s="166"/>
      <c r="G103" s="166"/>
      <c r="H103" s="166"/>
      <c r="I103" s="165"/>
      <c r="J103" s="35">
        <v>1.6500000000000001E-2</v>
      </c>
      <c r="K103" s="150">
        <f>J107</f>
        <v>0.14250000000000002</v>
      </c>
      <c r="L103" s="19">
        <f>($L$116+$L$100+$L$101)/(1-$K$103)*J103</f>
        <v>98.675168291431618</v>
      </c>
      <c r="M103" s="36"/>
      <c r="N103" s="36"/>
    </row>
    <row r="104" spans="1:14" s="31" customFormat="1" ht="21.95" customHeight="1" thickTop="1" thickBot="1" x14ac:dyDescent="0.3">
      <c r="A104" s="156"/>
      <c r="B104" s="168"/>
      <c r="C104" s="160"/>
      <c r="D104" s="161"/>
      <c r="E104" s="164" t="s">
        <v>135</v>
      </c>
      <c r="F104" s="166"/>
      <c r="G104" s="166" t="s">
        <v>89</v>
      </c>
      <c r="H104" s="166"/>
      <c r="I104" s="165"/>
      <c r="J104" s="35">
        <v>7.5999999999999998E-2</v>
      </c>
      <c r="K104" s="151"/>
      <c r="L104" s="19">
        <f t="shared" ref="L104:L105" si="3">($L$116+$L$100+$L$101)/(1-$K$103)*J104</f>
        <v>454.50380546356376</v>
      </c>
      <c r="M104" s="36"/>
      <c r="N104" s="36"/>
    </row>
    <row r="105" spans="1:14" s="31" customFormat="1" ht="21.95" customHeight="1" thickTop="1" thickBot="1" x14ac:dyDescent="0.3">
      <c r="A105" s="156"/>
      <c r="B105" s="168"/>
      <c r="C105" s="162"/>
      <c r="D105" s="163"/>
      <c r="E105" s="170" t="s">
        <v>90</v>
      </c>
      <c r="F105" s="171"/>
      <c r="G105" s="171"/>
      <c r="H105" s="171"/>
      <c r="I105" s="172"/>
      <c r="J105" s="35">
        <v>0</v>
      </c>
      <c r="K105" s="151"/>
      <c r="L105" s="19">
        <f t="shared" si="3"/>
        <v>0</v>
      </c>
      <c r="M105" s="36"/>
      <c r="N105" s="36"/>
    </row>
    <row r="106" spans="1:14" s="31" customFormat="1" ht="21.95" customHeight="1" thickTop="1" thickBot="1" x14ac:dyDescent="0.3">
      <c r="A106" s="157"/>
      <c r="B106" s="169"/>
      <c r="C106" s="164" t="s">
        <v>116</v>
      </c>
      <c r="D106" s="165"/>
      <c r="E106" s="164" t="s">
        <v>91</v>
      </c>
      <c r="F106" s="166"/>
      <c r="G106" s="166"/>
      <c r="H106" s="166"/>
      <c r="I106" s="165"/>
      <c r="J106" s="35">
        <v>0.05</v>
      </c>
      <c r="K106" s="152"/>
      <c r="L106" s="19">
        <f>($L$116+$L$100+$L$101)/(1-$K$103)*J106</f>
        <v>299.0156614891867</v>
      </c>
      <c r="M106" s="36"/>
      <c r="N106" s="36"/>
    </row>
    <row r="107" spans="1:14" s="31" customFormat="1" ht="21.95" customHeight="1" thickTop="1" thickBot="1" x14ac:dyDescent="0.3">
      <c r="A107" s="125" t="s">
        <v>46</v>
      </c>
      <c r="B107" s="126"/>
      <c r="C107" s="126"/>
      <c r="D107" s="126"/>
      <c r="E107" s="126"/>
      <c r="F107" s="126"/>
      <c r="G107" s="126"/>
      <c r="H107" s="126"/>
      <c r="I107" s="146"/>
      <c r="J107" s="56">
        <f>SUM(J103:J106)</f>
        <v>0.14250000000000002</v>
      </c>
      <c r="K107" s="56">
        <f>K100+K101+K103</f>
        <v>0.34250000000000003</v>
      </c>
      <c r="L107" s="54">
        <f>SUM(L102:L106)</f>
        <v>1742.1986888419556</v>
      </c>
      <c r="M107" s="32"/>
      <c r="N107" s="32"/>
    </row>
    <row r="108" spans="1:14" s="2" customFormat="1" ht="21.95" customHeight="1" thickTop="1" thickBot="1" x14ac:dyDescent="0.3">
      <c r="A108" s="142"/>
      <c r="B108" s="143"/>
      <c r="C108" s="143"/>
      <c r="D108" s="143"/>
      <c r="E108" s="143"/>
      <c r="F108" s="143"/>
      <c r="G108" s="143"/>
      <c r="H108" s="143"/>
      <c r="I108" s="143"/>
      <c r="J108" s="143"/>
      <c r="K108" s="143"/>
      <c r="L108" s="144"/>
    </row>
    <row r="109" spans="1:14" s="2" customFormat="1" ht="21.95" customHeight="1" thickTop="1" thickBot="1" x14ac:dyDescent="0.3">
      <c r="A109" s="139" t="s">
        <v>27</v>
      </c>
      <c r="B109" s="140"/>
      <c r="C109" s="140"/>
      <c r="D109" s="140"/>
      <c r="E109" s="140"/>
      <c r="F109" s="140"/>
      <c r="G109" s="140"/>
      <c r="H109" s="140"/>
      <c r="I109" s="140"/>
      <c r="J109" s="140"/>
      <c r="K109" s="140"/>
      <c r="L109" s="141"/>
      <c r="M109" s="32"/>
      <c r="N109" s="32"/>
    </row>
    <row r="110" spans="1:14" s="2" customFormat="1" ht="21.95" customHeight="1" thickTop="1" thickBot="1" x14ac:dyDescent="0.3">
      <c r="A110" s="153" t="s">
        <v>47</v>
      </c>
      <c r="B110" s="154"/>
      <c r="C110" s="154"/>
      <c r="D110" s="154"/>
      <c r="E110" s="154"/>
      <c r="F110" s="154"/>
      <c r="G110" s="154"/>
      <c r="H110" s="154"/>
      <c r="I110" s="154"/>
      <c r="J110" s="154"/>
      <c r="K110" s="154"/>
      <c r="L110" s="155"/>
      <c r="M110" s="12" t="s">
        <v>95</v>
      </c>
      <c r="N110" s="12" t="s">
        <v>97</v>
      </c>
    </row>
    <row r="111" spans="1:14" s="2" customFormat="1" ht="21.95" customHeight="1" thickTop="1" thickBot="1" x14ac:dyDescent="0.3">
      <c r="A111" s="52" t="s">
        <v>0</v>
      </c>
      <c r="B111" s="133" t="s">
        <v>82</v>
      </c>
      <c r="C111" s="134"/>
      <c r="D111" s="134"/>
      <c r="E111" s="134"/>
      <c r="F111" s="134"/>
      <c r="G111" s="134"/>
      <c r="H111" s="134"/>
      <c r="I111" s="134"/>
      <c r="J111" s="134"/>
      <c r="K111" s="135"/>
      <c r="L111" s="19">
        <f>L27</f>
        <v>2115.0100000000002</v>
      </c>
      <c r="M111" s="20"/>
      <c r="N111" s="20"/>
    </row>
    <row r="112" spans="1:14" s="2" customFormat="1" ht="21.95" customHeight="1" thickTop="1" thickBot="1" x14ac:dyDescent="0.3">
      <c r="A112" s="52" t="s">
        <v>1</v>
      </c>
      <c r="B112" s="145" t="s">
        <v>83</v>
      </c>
      <c r="C112" s="145"/>
      <c r="D112" s="145"/>
      <c r="E112" s="145"/>
      <c r="F112" s="145"/>
      <c r="G112" s="145"/>
      <c r="H112" s="145"/>
      <c r="I112" s="145"/>
      <c r="J112" s="145"/>
      <c r="K112" s="145"/>
      <c r="L112" s="19">
        <f>L62</f>
        <v>1825.5543471140002</v>
      </c>
      <c r="M112" s="20"/>
      <c r="N112" s="20"/>
    </row>
    <row r="113" spans="1:14" s="2" customFormat="1" ht="21.95" customHeight="1" thickTop="1" thickBot="1" x14ac:dyDescent="0.3">
      <c r="A113" s="52" t="s">
        <v>2</v>
      </c>
      <c r="B113" s="133" t="s">
        <v>84</v>
      </c>
      <c r="C113" s="134"/>
      <c r="D113" s="134"/>
      <c r="E113" s="134"/>
      <c r="F113" s="134"/>
      <c r="G113" s="134"/>
      <c r="H113" s="134"/>
      <c r="I113" s="134"/>
      <c r="J113" s="134"/>
      <c r="K113" s="135"/>
      <c r="L113" s="19">
        <f>L71</f>
        <v>151.43471600000001</v>
      </c>
      <c r="M113" s="20"/>
      <c r="N113" s="20"/>
    </row>
    <row r="114" spans="1:14" s="2" customFormat="1" ht="21.95" customHeight="1" thickTop="1" thickBot="1" x14ac:dyDescent="0.3">
      <c r="A114" s="52" t="s">
        <v>3</v>
      </c>
      <c r="B114" s="133" t="s">
        <v>85</v>
      </c>
      <c r="C114" s="134"/>
      <c r="D114" s="134"/>
      <c r="E114" s="134"/>
      <c r="F114" s="134"/>
      <c r="G114" s="134"/>
      <c r="H114" s="134"/>
      <c r="I114" s="134"/>
      <c r="J114" s="134"/>
      <c r="K114" s="135"/>
      <c r="L114" s="19">
        <f>L90</f>
        <v>26.448200050000004</v>
      </c>
      <c r="M114" s="20"/>
      <c r="N114" s="20"/>
    </row>
    <row r="115" spans="1:14" s="2" customFormat="1" ht="21.95" customHeight="1" thickTop="1" thickBot="1" x14ac:dyDescent="0.3">
      <c r="A115" s="52" t="s">
        <v>4</v>
      </c>
      <c r="B115" s="133" t="s">
        <v>86</v>
      </c>
      <c r="C115" s="134"/>
      <c r="D115" s="134"/>
      <c r="E115" s="134"/>
      <c r="F115" s="134"/>
      <c r="G115" s="134"/>
      <c r="H115" s="134"/>
      <c r="I115" s="134"/>
      <c r="J115" s="134"/>
      <c r="K115" s="135"/>
      <c r="L115" s="19">
        <f>L97</f>
        <v>119.66727777777778</v>
      </c>
      <c r="M115" s="20"/>
      <c r="N115" s="20"/>
    </row>
    <row r="116" spans="1:14" s="2" customFormat="1" ht="21.95" customHeight="1" thickTop="1" thickBot="1" x14ac:dyDescent="0.3">
      <c r="A116" s="125" t="s">
        <v>48</v>
      </c>
      <c r="B116" s="125"/>
      <c r="C116" s="125"/>
      <c r="D116" s="125"/>
      <c r="E116" s="125"/>
      <c r="F116" s="125"/>
      <c r="G116" s="125"/>
      <c r="H116" s="125"/>
      <c r="I116" s="125"/>
      <c r="J116" s="125"/>
      <c r="K116" s="125"/>
      <c r="L116" s="54">
        <f>SUM(L111:L115)</f>
        <v>4238.1145409417777</v>
      </c>
      <c r="M116" s="32"/>
      <c r="N116" s="32"/>
    </row>
    <row r="117" spans="1:14" s="31" customFormat="1" ht="21.95" customHeight="1" thickTop="1" thickBot="1" x14ac:dyDescent="0.3">
      <c r="A117" s="52" t="s">
        <v>5</v>
      </c>
      <c r="B117" s="133" t="s">
        <v>87</v>
      </c>
      <c r="C117" s="134"/>
      <c r="D117" s="134"/>
      <c r="E117" s="134"/>
      <c r="F117" s="134"/>
      <c r="G117" s="134"/>
      <c r="H117" s="134"/>
      <c r="I117" s="134"/>
      <c r="J117" s="134"/>
      <c r="K117" s="135"/>
      <c r="L117" s="19">
        <f>L107</f>
        <v>1742.1986888419556</v>
      </c>
      <c r="M117" s="20"/>
      <c r="N117" s="20"/>
    </row>
    <row r="118" spans="1:14" s="2" customFormat="1" ht="21.95" customHeight="1" thickTop="1" thickBot="1" x14ac:dyDescent="0.3">
      <c r="A118" s="136" t="s">
        <v>49</v>
      </c>
      <c r="B118" s="137"/>
      <c r="C118" s="137"/>
      <c r="D118" s="137"/>
      <c r="E118" s="137"/>
      <c r="F118" s="137"/>
      <c r="G118" s="137"/>
      <c r="H118" s="137"/>
      <c r="I118" s="137"/>
      <c r="J118" s="137"/>
      <c r="K118" s="138"/>
      <c r="L118" s="57">
        <f>SUM(L116:L117)</f>
        <v>5980.3132297837328</v>
      </c>
      <c r="M118" s="37"/>
      <c r="N118" s="37"/>
    </row>
    <row r="119" spans="1:14" s="2" customFormat="1" ht="21.95" customHeight="1" thickTop="1" thickBot="1" x14ac:dyDescent="0.3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3"/>
    </row>
    <row r="120" spans="1:14" s="2" customFormat="1" ht="21.95" customHeight="1" thickTop="1" thickBot="1" x14ac:dyDescent="0.3">
      <c r="A120" s="139" t="s">
        <v>50</v>
      </c>
      <c r="B120" s="140"/>
      <c r="C120" s="140"/>
      <c r="D120" s="140"/>
      <c r="E120" s="140"/>
      <c r="F120" s="140"/>
      <c r="G120" s="140"/>
      <c r="H120" s="140"/>
      <c r="I120" s="140"/>
      <c r="J120" s="140"/>
      <c r="K120" s="140"/>
      <c r="L120" s="141"/>
      <c r="M120" s="38"/>
    </row>
    <row r="121" spans="1:14" s="2" customFormat="1" ht="30" customHeight="1" thickTop="1" thickBot="1" x14ac:dyDescent="0.3">
      <c r="A121" s="127" t="s">
        <v>120</v>
      </c>
      <c r="B121" s="127"/>
      <c r="C121" s="127"/>
      <c r="D121" s="127"/>
      <c r="E121" s="128" t="s">
        <v>119</v>
      </c>
      <c r="F121" s="128"/>
      <c r="G121" s="128" t="s">
        <v>121</v>
      </c>
      <c r="H121" s="128"/>
      <c r="I121" s="128" t="s">
        <v>122</v>
      </c>
      <c r="J121" s="128"/>
      <c r="K121" s="59" t="s">
        <v>93</v>
      </c>
      <c r="L121" s="60" t="s">
        <v>94</v>
      </c>
      <c r="M121" s="39" t="s">
        <v>96</v>
      </c>
      <c r="N121" s="39" t="s">
        <v>96</v>
      </c>
    </row>
    <row r="122" spans="1:14" s="2" customFormat="1" ht="30" customHeight="1" thickTop="1" thickBot="1" x14ac:dyDescent="0.3">
      <c r="A122" s="129" t="str">
        <f>D5</f>
        <v>Serviços de oficial de manutenção</v>
      </c>
      <c r="B122" s="129"/>
      <c r="C122" s="129"/>
      <c r="D122" s="129"/>
      <c r="E122" s="130">
        <f>L118</f>
        <v>5980.3132297837328</v>
      </c>
      <c r="F122" s="130"/>
      <c r="G122" s="131">
        <v>1</v>
      </c>
      <c r="H122" s="132"/>
      <c r="I122" s="130">
        <f>E122*G122</f>
        <v>5980.3132297837328</v>
      </c>
      <c r="J122" s="130"/>
      <c r="K122" s="40">
        <f>L12</f>
        <v>1</v>
      </c>
      <c r="L122" s="41">
        <f>ROUND(K122*I122,2)</f>
        <v>5980.31</v>
      </c>
      <c r="M122" s="37"/>
      <c r="N122" s="37"/>
    </row>
    <row r="123" spans="1:14" s="2" customFormat="1" ht="21.95" customHeight="1" thickTop="1" thickBot="1" x14ac:dyDescent="0.3">
      <c r="A123" s="125" t="s">
        <v>51</v>
      </c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61">
        <f>L122*12</f>
        <v>71763.72</v>
      </c>
      <c r="M123" s="62"/>
      <c r="N123" s="62"/>
    </row>
    <row r="124" spans="1:14" ht="15" thickTop="1" x14ac:dyDescent="0.2"/>
  </sheetData>
  <mergeCells count="121">
    <mergeCell ref="A28:L28"/>
    <mergeCell ref="A35:L35"/>
    <mergeCell ref="B36:J36"/>
    <mergeCell ref="B37:J37"/>
    <mergeCell ref="B38:J38"/>
    <mergeCell ref="B39:J39"/>
    <mergeCell ref="B40:J40"/>
    <mergeCell ref="A29:L29"/>
    <mergeCell ref="A30:L30"/>
    <mergeCell ref="B31:J31"/>
    <mergeCell ref="B32:J32"/>
    <mergeCell ref="B33:J33"/>
    <mergeCell ref="A34:L34"/>
    <mergeCell ref="A1:L1"/>
    <mergeCell ref="D2:L2"/>
    <mergeCell ref="D3:L3"/>
    <mergeCell ref="D4:L4"/>
    <mergeCell ref="B24:K24"/>
    <mergeCell ref="B25:K25"/>
    <mergeCell ref="B26:K26"/>
    <mergeCell ref="A27:K27"/>
    <mergeCell ref="B18:K18"/>
    <mergeCell ref="A19:L19"/>
    <mergeCell ref="B22:J22"/>
    <mergeCell ref="A20:L20"/>
    <mergeCell ref="D5:L5"/>
    <mergeCell ref="B23:J23"/>
    <mergeCell ref="A13:L13"/>
    <mergeCell ref="A14:L14"/>
    <mergeCell ref="A46:L46"/>
    <mergeCell ref="B49:K49"/>
    <mergeCell ref="B50:K50"/>
    <mergeCell ref="B51:K51"/>
    <mergeCell ref="B41:J41"/>
    <mergeCell ref="H43:J43"/>
    <mergeCell ref="A44:J44"/>
    <mergeCell ref="A45:L45"/>
    <mergeCell ref="H42:J42"/>
    <mergeCell ref="B47:E47"/>
    <mergeCell ref="C42:E42"/>
    <mergeCell ref="F42:G42"/>
    <mergeCell ref="A58:L58"/>
    <mergeCell ref="B59:J59"/>
    <mergeCell ref="B60:J60"/>
    <mergeCell ref="B61:K61"/>
    <mergeCell ref="A63:L63"/>
    <mergeCell ref="B52:K52"/>
    <mergeCell ref="B53:K53"/>
    <mergeCell ref="B54:K54"/>
    <mergeCell ref="B55:K55"/>
    <mergeCell ref="A57:L57"/>
    <mergeCell ref="A56:K56"/>
    <mergeCell ref="A62:K62"/>
    <mergeCell ref="B70:J70"/>
    <mergeCell ref="A71:J71"/>
    <mergeCell ref="A72:L72"/>
    <mergeCell ref="A73:L73"/>
    <mergeCell ref="A74:L74"/>
    <mergeCell ref="B75:J75"/>
    <mergeCell ref="A64:L64"/>
    <mergeCell ref="B65:J65"/>
    <mergeCell ref="B66:J66"/>
    <mergeCell ref="B67:J67"/>
    <mergeCell ref="B68:J68"/>
    <mergeCell ref="B69:J69"/>
    <mergeCell ref="A82:L82"/>
    <mergeCell ref="A83:L83"/>
    <mergeCell ref="B84:K84"/>
    <mergeCell ref="A86:L86"/>
    <mergeCell ref="A87:L87"/>
    <mergeCell ref="B76:J76"/>
    <mergeCell ref="B77:J77"/>
    <mergeCell ref="B78:J78"/>
    <mergeCell ref="B79:J79"/>
    <mergeCell ref="B80:J80"/>
    <mergeCell ref="A81:J81"/>
    <mergeCell ref="A85:K85"/>
    <mergeCell ref="B88:K88"/>
    <mergeCell ref="B89:K89"/>
    <mergeCell ref="A91:L91"/>
    <mergeCell ref="B93:K93"/>
    <mergeCell ref="B94:K94"/>
    <mergeCell ref="B95:K95"/>
    <mergeCell ref="B96:K96"/>
    <mergeCell ref="A92:L92"/>
    <mergeCell ref="A90:K90"/>
    <mergeCell ref="A97:K97"/>
    <mergeCell ref="A98:L98"/>
    <mergeCell ref="K103:K106"/>
    <mergeCell ref="A99:L99"/>
    <mergeCell ref="B114:K114"/>
    <mergeCell ref="A107:I107"/>
    <mergeCell ref="A110:L110"/>
    <mergeCell ref="A103:A106"/>
    <mergeCell ref="A102:K102"/>
    <mergeCell ref="C103:D105"/>
    <mergeCell ref="C106:D106"/>
    <mergeCell ref="E103:I103"/>
    <mergeCell ref="E104:I104"/>
    <mergeCell ref="B103:B106"/>
    <mergeCell ref="E105:I105"/>
    <mergeCell ref="E106:I106"/>
    <mergeCell ref="B115:K115"/>
    <mergeCell ref="A116:K116"/>
    <mergeCell ref="B117:K117"/>
    <mergeCell ref="A118:K118"/>
    <mergeCell ref="A120:L120"/>
    <mergeCell ref="A108:L108"/>
    <mergeCell ref="A109:L109"/>
    <mergeCell ref="B111:K111"/>
    <mergeCell ref="B112:K112"/>
    <mergeCell ref="B113:K113"/>
    <mergeCell ref="A123:K123"/>
    <mergeCell ref="A121:D121"/>
    <mergeCell ref="E121:F121"/>
    <mergeCell ref="G121:H121"/>
    <mergeCell ref="I121:J121"/>
    <mergeCell ref="A122:D122"/>
    <mergeCell ref="E122:F122"/>
    <mergeCell ref="G122:H122"/>
    <mergeCell ref="I122:J122"/>
  </mergeCells>
  <pageMargins left="0.511811024" right="0.511811024" top="0.78740157499999996" bottom="0.78740157499999996" header="0.31496062000000002" footer="0.31496062000000002"/>
  <pageSetup paperSize="9" scale="59" fitToHeight="0" orientation="portrait" r:id="rId1"/>
  <rowBreaks count="1" manualBreakCount="1">
    <brk id="44" max="10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9DC96-71FF-4489-95BD-429318CDFB32}">
  <sheetPr>
    <tabColor rgb="FF0070C0"/>
    <pageSetUpPr fitToPage="1"/>
  </sheetPr>
  <dimension ref="A1:N124"/>
  <sheetViews>
    <sheetView view="pageBreakPreview" zoomScale="80" zoomScaleNormal="78" zoomScaleSheetLayoutView="80" workbookViewId="0">
      <selection activeCell="D4" sqref="D4:L4"/>
    </sheetView>
  </sheetViews>
  <sheetFormatPr defaultColWidth="8.7109375" defaultRowHeight="14.25" x14ac:dyDescent="0.2"/>
  <cols>
    <col min="1" max="11" width="12.42578125" style="1" customWidth="1"/>
    <col min="12" max="12" width="18.140625" style="1" bestFit="1" customWidth="1"/>
    <col min="13" max="13" width="27.28515625" style="1" customWidth="1"/>
    <col min="14" max="14" width="24" style="1" customWidth="1"/>
    <col min="15" max="1023" width="12.42578125" style="1" customWidth="1"/>
    <col min="1024" max="16384" width="8.7109375" style="1"/>
  </cols>
  <sheetData>
    <row r="1" spans="1:14" s="2" customFormat="1" ht="21.95" customHeight="1" thickTop="1" thickBot="1" x14ac:dyDescent="0.3">
      <c r="A1" s="197" t="s">
        <v>113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9"/>
    </row>
    <row r="2" spans="1:14" s="2" customFormat="1" ht="21.95" customHeight="1" thickTop="1" thickBot="1" x14ac:dyDescent="0.3">
      <c r="A2" s="63" t="s">
        <v>28</v>
      </c>
      <c r="B2" s="65"/>
      <c r="C2" s="65"/>
      <c r="D2" s="200" t="s">
        <v>142</v>
      </c>
      <c r="E2" s="134"/>
      <c r="F2" s="134"/>
      <c r="G2" s="134"/>
      <c r="H2" s="134"/>
      <c r="I2" s="134"/>
      <c r="J2" s="134"/>
      <c r="K2" s="134"/>
      <c r="L2" s="134"/>
    </row>
    <row r="3" spans="1:14" s="2" customFormat="1" ht="21.95" customHeight="1" thickTop="1" thickBot="1" x14ac:dyDescent="0.3">
      <c r="A3" s="63" t="s">
        <v>29</v>
      </c>
      <c r="B3" s="65"/>
      <c r="C3" s="65"/>
      <c r="D3" s="200" t="s">
        <v>143</v>
      </c>
      <c r="E3" s="134"/>
      <c r="F3" s="134"/>
      <c r="G3" s="134"/>
      <c r="H3" s="134"/>
      <c r="I3" s="134"/>
      <c r="J3" s="134"/>
      <c r="K3" s="134"/>
      <c r="L3" s="134"/>
    </row>
    <row r="4" spans="1:14" s="2" customFormat="1" ht="21.95" customHeight="1" thickTop="1" thickBot="1" x14ac:dyDescent="0.3">
      <c r="A4" s="63" t="s">
        <v>30</v>
      </c>
      <c r="B4" s="65"/>
      <c r="C4" s="65"/>
      <c r="D4" s="200" t="s">
        <v>265</v>
      </c>
      <c r="E4" s="134"/>
      <c r="F4" s="134"/>
      <c r="G4" s="134"/>
      <c r="H4" s="134"/>
      <c r="I4" s="134"/>
      <c r="J4" s="134"/>
      <c r="K4" s="134"/>
      <c r="L4" s="134"/>
    </row>
    <row r="5" spans="1:14" s="2" customFormat="1" ht="21.95" customHeight="1" thickTop="1" thickBot="1" x14ac:dyDescent="0.3">
      <c r="A5" s="64" t="s">
        <v>31</v>
      </c>
      <c r="B5" s="63"/>
      <c r="C5" s="65"/>
      <c r="D5" s="200" t="s">
        <v>258</v>
      </c>
      <c r="E5" s="134"/>
      <c r="F5" s="134"/>
      <c r="G5" s="134"/>
      <c r="H5" s="134"/>
      <c r="I5" s="134"/>
      <c r="J5" s="134"/>
      <c r="K5" s="134"/>
      <c r="L5" s="134"/>
    </row>
    <row r="6" spans="1:14" s="2" customFormat="1" ht="21.95" customHeight="1" thickTop="1" thickBot="1" x14ac:dyDescent="0.3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3"/>
    </row>
    <row r="7" spans="1:14" s="2" customFormat="1" ht="21.95" customHeight="1" thickTop="1" thickBot="1" x14ac:dyDescent="0.3">
      <c r="A7" s="43" t="s">
        <v>32</v>
      </c>
      <c r="B7" s="6" t="s">
        <v>118</v>
      </c>
      <c r="C7" s="6"/>
      <c r="D7" s="6"/>
      <c r="E7" s="6"/>
      <c r="F7" s="6"/>
      <c r="G7" s="6"/>
      <c r="H7" s="6"/>
      <c r="I7" s="6"/>
      <c r="J7" s="6"/>
      <c r="K7" s="6"/>
      <c r="L7" s="7" t="s">
        <v>98</v>
      </c>
    </row>
    <row r="8" spans="1:14" s="2" customFormat="1" ht="21.95" customHeight="1" thickTop="1" thickBot="1" x14ac:dyDescent="0.3">
      <c r="A8" s="43" t="s">
        <v>32</v>
      </c>
      <c r="B8" s="8" t="s">
        <v>139</v>
      </c>
      <c r="C8" s="8"/>
      <c r="D8" s="8"/>
      <c r="E8" s="8"/>
      <c r="F8" s="8"/>
      <c r="G8" s="8"/>
      <c r="H8" s="8"/>
      <c r="I8" s="8"/>
      <c r="J8" s="8"/>
      <c r="K8" s="8"/>
      <c r="L8" s="9">
        <v>12</v>
      </c>
    </row>
    <row r="9" spans="1:14" s="2" customFormat="1" ht="21.95" customHeight="1" thickTop="1" thickBot="1" x14ac:dyDescent="0.3">
      <c r="A9" s="43" t="s">
        <v>32</v>
      </c>
      <c r="B9" s="6" t="s">
        <v>52</v>
      </c>
      <c r="C9" s="6"/>
      <c r="D9" s="6"/>
      <c r="E9" s="6"/>
      <c r="F9" s="6"/>
      <c r="G9" s="6"/>
      <c r="H9" s="6"/>
      <c r="I9" s="6"/>
      <c r="J9" s="6"/>
      <c r="K9" s="6"/>
      <c r="L9" s="10" t="s">
        <v>145</v>
      </c>
    </row>
    <row r="10" spans="1:14" s="2" customFormat="1" ht="21.95" customHeight="1" thickTop="1" thickBot="1" x14ac:dyDescent="0.3">
      <c r="A10" s="43" t="s">
        <v>32</v>
      </c>
      <c r="B10" s="6" t="s">
        <v>138</v>
      </c>
      <c r="C10" s="6"/>
      <c r="D10" s="6"/>
      <c r="E10" s="6"/>
      <c r="F10" s="6"/>
      <c r="G10" s="6"/>
      <c r="H10" s="6"/>
      <c r="I10" s="6"/>
      <c r="J10" s="6"/>
      <c r="K10" s="6"/>
      <c r="L10" s="10" t="s">
        <v>146</v>
      </c>
    </row>
    <row r="11" spans="1:14" s="2" customFormat="1" ht="21.95" customHeight="1" thickTop="1" thickBot="1" x14ac:dyDescent="0.3">
      <c r="A11" s="43" t="s">
        <v>32</v>
      </c>
      <c r="B11" s="6" t="s">
        <v>53</v>
      </c>
      <c r="C11" s="6"/>
      <c r="D11" s="6"/>
      <c r="E11" s="6"/>
      <c r="F11" s="6"/>
      <c r="G11" s="6"/>
      <c r="H11" s="6"/>
      <c r="I11" s="6"/>
      <c r="J11" s="6"/>
      <c r="K11" s="6"/>
      <c r="L11" s="11" t="s">
        <v>99</v>
      </c>
    </row>
    <row r="12" spans="1:14" s="2" customFormat="1" ht="21.95" customHeight="1" thickTop="1" thickBot="1" x14ac:dyDescent="0.3">
      <c r="A12" s="43" t="s">
        <v>32</v>
      </c>
      <c r="B12" s="6" t="s">
        <v>140</v>
      </c>
      <c r="C12" s="6"/>
      <c r="D12" s="6"/>
      <c r="E12" s="6"/>
      <c r="F12" s="6"/>
      <c r="G12" s="6"/>
      <c r="H12" s="6"/>
      <c r="I12" s="6"/>
      <c r="J12" s="6"/>
      <c r="K12" s="6"/>
      <c r="L12" s="7">
        <v>1</v>
      </c>
    </row>
    <row r="13" spans="1:14" s="2" customFormat="1" ht="21.95" customHeight="1" thickTop="1" thickBot="1" x14ac:dyDescent="0.3">
      <c r="A13" s="214"/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6"/>
    </row>
    <row r="14" spans="1:14" s="2" customFormat="1" ht="21.95" customHeight="1" thickTop="1" thickBot="1" x14ac:dyDescent="0.3">
      <c r="A14" s="217" t="s">
        <v>33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12" t="s">
        <v>95</v>
      </c>
      <c r="N14" s="12" t="s">
        <v>97</v>
      </c>
    </row>
    <row r="15" spans="1:14" s="2" customFormat="1" ht="21.95" customHeight="1" thickTop="1" thickBot="1" x14ac:dyDescent="0.3">
      <c r="A15" s="44">
        <v>1</v>
      </c>
      <c r="B15" s="6" t="s">
        <v>54</v>
      </c>
      <c r="C15" s="6"/>
      <c r="D15" s="6"/>
      <c r="E15" s="6"/>
      <c r="F15" s="6"/>
      <c r="G15" s="6"/>
      <c r="H15" s="6"/>
      <c r="I15" s="6"/>
      <c r="J15" s="6"/>
      <c r="K15" s="6"/>
      <c r="L15" s="13">
        <v>2115.0100000000002</v>
      </c>
      <c r="M15" s="14"/>
      <c r="N15" s="14"/>
    </row>
    <row r="16" spans="1:14" s="2" customFormat="1" ht="16.5" thickTop="1" thickBot="1" x14ac:dyDescent="0.3">
      <c r="A16" s="44">
        <v>2</v>
      </c>
      <c r="B16" s="6" t="s">
        <v>55</v>
      </c>
      <c r="C16" s="6"/>
      <c r="D16" s="6"/>
      <c r="E16" s="6"/>
      <c r="F16" s="6"/>
      <c r="G16" s="6"/>
      <c r="H16" s="6"/>
      <c r="I16" s="6"/>
      <c r="J16" s="6"/>
      <c r="K16" s="6"/>
      <c r="L16" s="107" t="s">
        <v>260</v>
      </c>
      <c r="M16" s="15"/>
      <c r="N16" s="15"/>
    </row>
    <row r="17" spans="1:14" s="2" customFormat="1" ht="21.95" customHeight="1" thickTop="1" thickBot="1" x14ac:dyDescent="0.3">
      <c r="A17" s="44">
        <v>3</v>
      </c>
      <c r="B17" s="6" t="s">
        <v>56</v>
      </c>
      <c r="C17" s="6"/>
      <c r="D17" s="6"/>
      <c r="E17" s="6"/>
      <c r="F17" s="6"/>
      <c r="G17" s="6"/>
      <c r="H17" s="6"/>
      <c r="I17" s="6"/>
      <c r="J17" s="6"/>
      <c r="K17" s="6"/>
      <c r="L17" s="67" t="s">
        <v>130</v>
      </c>
      <c r="M17" s="16"/>
      <c r="N17" s="16"/>
    </row>
    <row r="18" spans="1:14" s="2" customFormat="1" ht="21.95" customHeight="1" thickTop="1" thickBot="1" x14ac:dyDescent="0.3">
      <c r="A18" s="45">
        <v>4</v>
      </c>
      <c r="B18" s="207" t="s">
        <v>57</v>
      </c>
      <c r="C18" s="208"/>
      <c r="D18" s="209"/>
      <c r="E18" s="209"/>
      <c r="F18" s="209"/>
      <c r="G18" s="209"/>
      <c r="H18" s="209"/>
      <c r="I18" s="209"/>
      <c r="J18" s="209"/>
      <c r="K18" s="209"/>
      <c r="L18" s="16" t="s">
        <v>262</v>
      </c>
      <c r="M18" s="17"/>
      <c r="N18" s="17"/>
    </row>
    <row r="19" spans="1:14" s="2" customFormat="1" ht="21.95" customHeight="1" thickTop="1" thickBot="1" x14ac:dyDescent="0.3">
      <c r="A19" s="210"/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2"/>
    </row>
    <row r="20" spans="1:14" s="2" customFormat="1" ht="21.95" customHeight="1" thickTop="1" thickBot="1" x14ac:dyDescent="0.3">
      <c r="A20" s="139" t="s">
        <v>34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1"/>
      <c r="M20" s="12" t="s">
        <v>95</v>
      </c>
      <c r="N20" s="12" t="s">
        <v>97</v>
      </c>
    </row>
    <row r="21" spans="1:14" s="2" customFormat="1" ht="21.95" customHeight="1" thickTop="1" thickBot="1" x14ac:dyDescent="0.3">
      <c r="A21" s="44" t="s">
        <v>0</v>
      </c>
      <c r="B21" s="6" t="s">
        <v>58</v>
      </c>
      <c r="C21" s="6"/>
      <c r="D21" s="6"/>
      <c r="E21" s="6"/>
      <c r="F21" s="6"/>
      <c r="G21" s="6"/>
      <c r="H21" s="6"/>
      <c r="I21" s="6"/>
      <c r="J21" s="6"/>
      <c r="K21" s="18"/>
      <c r="L21" s="19">
        <f>L15</f>
        <v>2115.0100000000002</v>
      </c>
      <c r="M21" s="20"/>
      <c r="N21" s="20"/>
    </row>
    <row r="22" spans="1:14" s="2" customFormat="1" ht="21.95" customHeight="1" thickTop="1" thickBot="1" x14ac:dyDescent="0.3">
      <c r="A22" s="44" t="s">
        <v>1</v>
      </c>
      <c r="B22" s="200" t="s">
        <v>17</v>
      </c>
      <c r="C22" s="134"/>
      <c r="D22" s="134"/>
      <c r="E22" s="134"/>
      <c r="F22" s="134" t="s">
        <v>112</v>
      </c>
      <c r="G22" s="134"/>
      <c r="H22" s="134"/>
      <c r="I22" s="134"/>
      <c r="J22" s="213"/>
      <c r="K22" s="26">
        <v>0.3</v>
      </c>
      <c r="L22" s="19">
        <f>L21*K22</f>
        <v>634.50300000000004</v>
      </c>
      <c r="M22" s="20"/>
      <c r="N22" s="20"/>
    </row>
    <row r="23" spans="1:14" s="2" customFormat="1" ht="21.95" customHeight="1" thickTop="1" thickBot="1" x14ac:dyDescent="0.3">
      <c r="A23" s="58" t="s">
        <v>2</v>
      </c>
      <c r="B23" s="200" t="s">
        <v>18</v>
      </c>
      <c r="C23" s="134"/>
      <c r="D23" s="134"/>
      <c r="E23" s="134"/>
      <c r="F23" s="134"/>
      <c r="G23" s="134"/>
      <c r="H23" s="134"/>
      <c r="I23" s="134"/>
      <c r="J23" s="213"/>
      <c r="K23" s="26">
        <v>0</v>
      </c>
      <c r="L23" s="66">
        <f>L21*K23</f>
        <v>0</v>
      </c>
      <c r="M23" s="20"/>
      <c r="N23" s="20"/>
    </row>
    <row r="24" spans="1:14" s="2" customFormat="1" ht="21.95" customHeight="1" thickTop="1" thickBot="1" x14ac:dyDescent="0.3">
      <c r="A24" s="44" t="s">
        <v>3</v>
      </c>
      <c r="B24" s="201" t="s">
        <v>19</v>
      </c>
      <c r="C24" s="201"/>
      <c r="D24" s="201"/>
      <c r="E24" s="201"/>
      <c r="F24" s="202"/>
      <c r="G24" s="201"/>
      <c r="H24" s="202"/>
      <c r="I24" s="201"/>
      <c r="J24" s="201"/>
      <c r="K24" s="203"/>
      <c r="L24" s="19">
        <v>0</v>
      </c>
      <c r="M24" s="20"/>
      <c r="N24" s="20"/>
    </row>
    <row r="25" spans="1:14" s="2" customFormat="1" ht="21.95" customHeight="1" thickTop="1" thickBot="1" x14ac:dyDescent="0.3">
      <c r="A25" s="44" t="s">
        <v>4</v>
      </c>
      <c r="B25" s="134" t="s">
        <v>59</v>
      </c>
      <c r="C25" s="134"/>
      <c r="D25" s="134"/>
      <c r="E25" s="134"/>
      <c r="F25" s="134"/>
      <c r="G25" s="134"/>
      <c r="H25" s="134"/>
      <c r="I25" s="134"/>
      <c r="J25" s="134"/>
      <c r="K25" s="135"/>
      <c r="L25" s="19">
        <v>0</v>
      </c>
      <c r="M25" s="20"/>
      <c r="N25" s="20"/>
    </row>
    <row r="26" spans="1:14" s="2" customFormat="1" ht="21.95" customHeight="1" thickTop="1" thickBot="1" x14ac:dyDescent="0.3">
      <c r="A26" s="44" t="s">
        <v>6</v>
      </c>
      <c r="B26" s="134" t="s">
        <v>60</v>
      </c>
      <c r="C26" s="134"/>
      <c r="D26" s="134"/>
      <c r="E26" s="134"/>
      <c r="F26" s="134"/>
      <c r="G26" s="134"/>
      <c r="H26" s="134"/>
      <c r="I26" s="134"/>
      <c r="J26" s="134"/>
      <c r="K26" s="135"/>
      <c r="L26" s="19">
        <v>0</v>
      </c>
      <c r="M26" s="20"/>
      <c r="N26" s="20"/>
    </row>
    <row r="27" spans="1:14" s="2" customFormat="1" ht="21.95" customHeight="1" thickTop="1" thickBot="1" x14ac:dyDescent="0.3">
      <c r="A27" s="204" t="s">
        <v>35</v>
      </c>
      <c r="B27" s="205"/>
      <c r="C27" s="205"/>
      <c r="D27" s="205"/>
      <c r="E27" s="205"/>
      <c r="F27" s="205"/>
      <c r="G27" s="205"/>
      <c r="H27" s="205"/>
      <c r="I27" s="205"/>
      <c r="J27" s="205"/>
      <c r="K27" s="206"/>
      <c r="L27" s="46">
        <f>SUM(L21:L26)</f>
        <v>2749.5130000000004</v>
      </c>
      <c r="M27" s="21"/>
      <c r="N27" s="21"/>
    </row>
    <row r="28" spans="1:14" s="2" customFormat="1" ht="21.95" customHeight="1" thickTop="1" thickBot="1" x14ac:dyDescent="0.3">
      <c r="A28" s="147"/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9"/>
    </row>
    <row r="29" spans="1:14" s="2" customFormat="1" ht="21.95" customHeight="1" thickTop="1" thickBot="1" x14ac:dyDescent="0.3">
      <c r="A29" s="139" t="s">
        <v>36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1"/>
      <c r="M29" s="21"/>
      <c r="N29" s="21"/>
    </row>
    <row r="30" spans="1:14" s="2" customFormat="1" ht="21.95" customHeight="1" thickTop="1" thickBot="1" x14ac:dyDescent="0.3">
      <c r="A30" s="178" t="s">
        <v>123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9"/>
      <c r="M30" s="12" t="s">
        <v>95</v>
      </c>
      <c r="N30" s="12" t="s">
        <v>97</v>
      </c>
    </row>
    <row r="31" spans="1:14" s="2" customFormat="1" ht="21.95" customHeight="1" thickTop="1" thickBot="1" x14ac:dyDescent="0.3">
      <c r="A31" s="22" t="s">
        <v>0</v>
      </c>
      <c r="B31" s="220" t="s">
        <v>16</v>
      </c>
      <c r="C31" s="220"/>
      <c r="D31" s="220"/>
      <c r="E31" s="220"/>
      <c r="F31" s="220"/>
      <c r="G31" s="220"/>
      <c r="H31" s="220"/>
      <c r="I31" s="220"/>
      <c r="J31" s="220"/>
      <c r="K31" s="23">
        <v>8.3299999999999999E-2</v>
      </c>
      <c r="L31" s="24">
        <f>L27*K31</f>
        <v>229.03443290000004</v>
      </c>
      <c r="M31" s="25"/>
      <c r="N31" s="25"/>
    </row>
    <row r="32" spans="1:14" s="2" customFormat="1" ht="21.95" customHeight="1" thickTop="1" thickBot="1" x14ac:dyDescent="0.3">
      <c r="A32" s="22" t="s">
        <v>1</v>
      </c>
      <c r="B32" s="220" t="s">
        <v>61</v>
      </c>
      <c r="C32" s="220"/>
      <c r="D32" s="220"/>
      <c r="E32" s="220"/>
      <c r="F32" s="220"/>
      <c r="G32" s="220"/>
      <c r="H32" s="220"/>
      <c r="I32" s="220"/>
      <c r="J32" s="220"/>
      <c r="K32" s="23">
        <v>0.121</v>
      </c>
      <c r="L32" s="24">
        <f>L27*K32</f>
        <v>332.69107300000002</v>
      </c>
      <c r="M32" s="25"/>
      <c r="N32" s="25"/>
    </row>
    <row r="33" spans="1:14" s="2" customFormat="1" ht="21.95" customHeight="1" thickTop="1" thickBot="1" x14ac:dyDescent="0.3">
      <c r="A33" s="47"/>
      <c r="B33" s="221" t="s">
        <v>8</v>
      </c>
      <c r="C33" s="221"/>
      <c r="D33" s="221"/>
      <c r="E33" s="221"/>
      <c r="F33" s="221"/>
      <c r="G33" s="221"/>
      <c r="H33" s="221"/>
      <c r="I33" s="221"/>
      <c r="J33" s="221"/>
      <c r="K33" s="48">
        <f>SUM(K31:K32)</f>
        <v>0.20429999999999998</v>
      </c>
      <c r="L33" s="46">
        <f>SUM(L31:L32)</f>
        <v>561.72550590000003</v>
      </c>
      <c r="M33" s="21"/>
      <c r="N33" s="21"/>
    </row>
    <row r="34" spans="1:14" s="2" customFormat="1" ht="21.95" customHeight="1" thickTop="1" thickBot="1" x14ac:dyDescent="0.3">
      <c r="A34" s="147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9"/>
    </row>
    <row r="35" spans="1:14" s="2" customFormat="1" ht="21.95" customHeight="1" thickTop="1" thickBot="1" x14ac:dyDescent="0.3">
      <c r="A35" s="178" t="s">
        <v>37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9"/>
      <c r="M35" s="12" t="s">
        <v>95</v>
      </c>
      <c r="N35" s="12" t="s">
        <v>97</v>
      </c>
    </row>
    <row r="36" spans="1:14" s="2" customFormat="1" ht="21.95" customHeight="1" thickTop="1" thickBot="1" x14ac:dyDescent="0.3">
      <c r="A36" s="49" t="s">
        <v>0</v>
      </c>
      <c r="B36" s="188" t="s">
        <v>10</v>
      </c>
      <c r="C36" s="188"/>
      <c r="D36" s="188"/>
      <c r="E36" s="188"/>
      <c r="F36" s="188"/>
      <c r="G36" s="188"/>
      <c r="H36" s="188"/>
      <c r="I36" s="188"/>
      <c r="J36" s="188"/>
      <c r="K36" s="26">
        <v>0.2</v>
      </c>
      <c r="L36" s="19">
        <f>($L$27+$L$33)*K36</f>
        <v>662.24770118000015</v>
      </c>
      <c r="M36" s="20"/>
      <c r="N36" s="20"/>
    </row>
    <row r="37" spans="1:14" s="2" customFormat="1" ht="21.95" customHeight="1" thickTop="1" thickBot="1" x14ac:dyDescent="0.3">
      <c r="A37" s="49" t="s">
        <v>1</v>
      </c>
      <c r="B37" s="188" t="s">
        <v>62</v>
      </c>
      <c r="C37" s="188"/>
      <c r="D37" s="188"/>
      <c r="E37" s="188"/>
      <c r="F37" s="188"/>
      <c r="G37" s="188"/>
      <c r="H37" s="188"/>
      <c r="I37" s="188"/>
      <c r="J37" s="188"/>
      <c r="K37" s="26">
        <v>1.4999999999999999E-2</v>
      </c>
      <c r="L37" s="19">
        <f t="shared" ref="L37:L43" si="0">($L$27+$L$33)*K37</f>
        <v>49.6685775885</v>
      </c>
      <c r="M37" s="20"/>
      <c r="N37" s="20"/>
    </row>
    <row r="38" spans="1:14" s="2" customFormat="1" ht="21.95" customHeight="1" thickTop="1" thickBot="1" x14ac:dyDescent="0.3">
      <c r="A38" s="49" t="s">
        <v>2</v>
      </c>
      <c r="B38" s="188" t="s">
        <v>63</v>
      </c>
      <c r="C38" s="188"/>
      <c r="D38" s="188"/>
      <c r="E38" s="188"/>
      <c r="F38" s="188"/>
      <c r="G38" s="188"/>
      <c r="H38" s="188"/>
      <c r="I38" s="188"/>
      <c r="J38" s="188"/>
      <c r="K38" s="26">
        <v>0.01</v>
      </c>
      <c r="L38" s="19">
        <f t="shared" si="0"/>
        <v>33.112385059000005</v>
      </c>
      <c r="M38" s="20"/>
      <c r="N38" s="20"/>
    </row>
    <row r="39" spans="1:14" s="2" customFormat="1" ht="21.95" customHeight="1" thickTop="1" thickBot="1" x14ac:dyDescent="0.3">
      <c r="A39" s="49" t="s">
        <v>3</v>
      </c>
      <c r="B39" s="188" t="s">
        <v>11</v>
      </c>
      <c r="C39" s="188"/>
      <c r="D39" s="188"/>
      <c r="E39" s="188"/>
      <c r="F39" s="188"/>
      <c r="G39" s="188"/>
      <c r="H39" s="188"/>
      <c r="I39" s="188"/>
      <c r="J39" s="188"/>
      <c r="K39" s="26">
        <v>2E-3</v>
      </c>
      <c r="L39" s="19">
        <f t="shared" si="0"/>
        <v>6.6224770118000009</v>
      </c>
      <c r="M39" s="20"/>
      <c r="N39" s="20"/>
    </row>
    <row r="40" spans="1:14" s="2" customFormat="1" ht="21.95" customHeight="1" thickTop="1" thickBot="1" x14ac:dyDescent="0.3">
      <c r="A40" s="49" t="s">
        <v>4</v>
      </c>
      <c r="B40" s="188" t="s">
        <v>64</v>
      </c>
      <c r="C40" s="188"/>
      <c r="D40" s="188"/>
      <c r="E40" s="188"/>
      <c r="F40" s="188"/>
      <c r="G40" s="188"/>
      <c r="H40" s="188"/>
      <c r="I40" s="188"/>
      <c r="J40" s="188"/>
      <c r="K40" s="26">
        <v>2.5000000000000001E-2</v>
      </c>
      <c r="L40" s="19">
        <f t="shared" si="0"/>
        <v>82.780962647500019</v>
      </c>
      <c r="M40" s="20"/>
      <c r="N40" s="20"/>
    </row>
    <row r="41" spans="1:14" s="2" customFormat="1" ht="21.95" customHeight="1" thickTop="1" thickBot="1" x14ac:dyDescent="0.3">
      <c r="A41" s="49" t="s">
        <v>5</v>
      </c>
      <c r="B41" s="188" t="s">
        <v>12</v>
      </c>
      <c r="C41" s="188"/>
      <c r="D41" s="188"/>
      <c r="E41" s="188"/>
      <c r="F41" s="188"/>
      <c r="G41" s="188"/>
      <c r="H41" s="188"/>
      <c r="I41" s="188"/>
      <c r="J41" s="188"/>
      <c r="K41" s="26">
        <v>0.08</v>
      </c>
      <c r="L41" s="19">
        <f t="shared" si="0"/>
        <v>264.89908047200004</v>
      </c>
      <c r="M41" s="20"/>
      <c r="N41" s="20"/>
    </row>
    <row r="42" spans="1:14" s="2" customFormat="1" ht="21.95" customHeight="1" thickTop="1" thickBot="1" x14ac:dyDescent="0.3">
      <c r="A42" s="49" t="s">
        <v>6</v>
      </c>
      <c r="B42" s="42" t="s">
        <v>65</v>
      </c>
      <c r="C42" s="195">
        <v>0.03</v>
      </c>
      <c r="D42" s="196"/>
      <c r="E42" s="196"/>
      <c r="F42" s="192" t="s">
        <v>92</v>
      </c>
      <c r="G42" s="193"/>
      <c r="H42" s="192">
        <v>2</v>
      </c>
      <c r="I42" s="193"/>
      <c r="J42" s="194"/>
      <c r="K42" s="26">
        <f>C42*H42</f>
        <v>0.06</v>
      </c>
      <c r="L42" s="19">
        <f t="shared" si="0"/>
        <v>198.674310354</v>
      </c>
      <c r="M42" s="20"/>
      <c r="N42" s="20"/>
    </row>
    <row r="43" spans="1:14" s="2" customFormat="1" ht="21.95" customHeight="1" thickTop="1" thickBot="1" x14ac:dyDescent="0.3">
      <c r="A43" s="49" t="s">
        <v>7</v>
      </c>
      <c r="B43" s="6" t="s">
        <v>13</v>
      </c>
      <c r="C43" s="6"/>
      <c r="D43" s="103"/>
      <c r="E43" s="103"/>
      <c r="F43" s="103"/>
      <c r="G43" s="28"/>
      <c r="H43" s="166"/>
      <c r="I43" s="166"/>
      <c r="J43" s="165"/>
      <c r="K43" s="26">
        <v>6.0000000000000001E-3</v>
      </c>
      <c r="L43" s="19">
        <f t="shared" si="0"/>
        <v>19.867431035400003</v>
      </c>
      <c r="M43" s="20"/>
      <c r="N43" s="20"/>
    </row>
    <row r="44" spans="1:14" s="2" customFormat="1" ht="21.95" customHeight="1" thickTop="1" thickBot="1" x14ac:dyDescent="0.3">
      <c r="A44" s="185" t="s">
        <v>8</v>
      </c>
      <c r="B44" s="185" t="s">
        <v>13</v>
      </c>
      <c r="C44" s="185"/>
      <c r="D44" s="185"/>
      <c r="E44" s="185"/>
      <c r="F44" s="185"/>
      <c r="G44" s="185"/>
      <c r="H44" s="185"/>
      <c r="I44" s="185"/>
      <c r="J44" s="185"/>
      <c r="K44" s="50">
        <f>SUM(K36:K43)</f>
        <v>0.39800000000000008</v>
      </c>
      <c r="L44" s="51">
        <f>SUM(L36:L43)</f>
        <v>1317.8729253482002</v>
      </c>
      <c r="M44" s="21"/>
      <c r="N44" s="21"/>
    </row>
    <row r="45" spans="1:14" s="2" customFormat="1" ht="21.95" customHeight="1" thickTop="1" thickBot="1" x14ac:dyDescent="0.3">
      <c r="A45" s="189" t="s">
        <v>114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1"/>
    </row>
    <row r="46" spans="1:14" s="2" customFormat="1" ht="21.95" customHeight="1" thickTop="1" thickBot="1" x14ac:dyDescent="0.3">
      <c r="A46" s="178" t="s">
        <v>38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9"/>
      <c r="M46" s="12" t="s">
        <v>95</v>
      </c>
      <c r="N46" s="12" t="s">
        <v>97</v>
      </c>
    </row>
    <row r="47" spans="1:14" s="2" customFormat="1" ht="21.95" customHeight="1" thickTop="1" thickBot="1" x14ac:dyDescent="0.3">
      <c r="A47" s="52" t="s">
        <v>0</v>
      </c>
      <c r="B47" s="173" t="s">
        <v>150</v>
      </c>
      <c r="C47" s="174"/>
      <c r="D47" s="174"/>
      <c r="E47" s="175"/>
      <c r="F47" s="83" t="s">
        <v>133</v>
      </c>
      <c r="G47" s="84">
        <v>4.05</v>
      </c>
      <c r="H47" s="83" t="s">
        <v>132</v>
      </c>
      <c r="I47" s="83">
        <v>23</v>
      </c>
      <c r="J47" s="83" t="s">
        <v>131</v>
      </c>
      <c r="K47" s="85">
        <v>0.06</v>
      </c>
      <c r="L47" s="19">
        <f>IF((G47*I47*2)-(L21*K47)&lt;0,0,((G47*I47*2)-(L21*K47)))</f>
        <v>59.399399999999972</v>
      </c>
      <c r="M47" s="25"/>
      <c r="N47" s="25"/>
    </row>
    <row r="48" spans="1:14" s="2" customFormat="1" ht="21.95" customHeight="1" thickTop="1" thickBot="1" x14ac:dyDescent="0.3">
      <c r="A48" s="52" t="s">
        <v>1</v>
      </c>
      <c r="B48" s="104" t="s">
        <v>149</v>
      </c>
      <c r="C48" s="104"/>
      <c r="D48" s="104"/>
      <c r="E48" s="104"/>
      <c r="F48" s="83" t="s">
        <v>133</v>
      </c>
      <c r="G48" s="84">
        <v>16.5</v>
      </c>
      <c r="H48" s="83" t="s">
        <v>132</v>
      </c>
      <c r="I48" s="83">
        <v>23</v>
      </c>
      <c r="J48" s="83" t="s">
        <v>131</v>
      </c>
      <c r="K48" s="85">
        <v>0.2</v>
      </c>
      <c r="L48" s="19">
        <f>G48*I48*(1-K48)</f>
        <v>303.60000000000002</v>
      </c>
      <c r="M48" s="25"/>
      <c r="N48" s="25"/>
    </row>
    <row r="49" spans="1:14" s="2" customFormat="1" ht="21.95" customHeight="1" thickTop="1" thickBot="1" x14ac:dyDescent="0.3">
      <c r="A49" s="52" t="s">
        <v>2</v>
      </c>
      <c r="B49" s="176" t="s">
        <v>151</v>
      </c>
      <c r="C49" s="176"/>
      <c r="D49" s="176"/>
      <c r="E49" s="176"/>
      <c r="F49" s="176"/>
      <c r="G49" s="176"/>
      <c r="H49" s="176"/>
      <c r="I49" s="176"/>
      <c r="J49" s="176"/>
      <c r="K49" s="176"/>
      <c r="L49" s="19">
        <v>0</v>
      </c>
      <c r="M49" s="25"/>
      <c r="N49" s="25"/>
    </row>
    <row r="50" spans="1:14" s="2" customFormat="1" ht="21.95" customHeight="1" thickTop="1" thickBot="1" x14ac:dyDescent="0.3">
      <c r="A50" s="52" t="s">
        <v>3</v>
      </c>
      <c r="B50" s="176" t="s">
        <v>153</v>
      </c>
      <c r="C50" s="176"/>
      <c r="D50" s="176"/>
      <c r="E50" s="176"/>
      <c r="F50" s="176"/>
      <c r="G50" s="176"/>
      <c r="H50" s="176"/>
      <c r="I50" s="176"/>
      <c r="J50" s="176"/>
      <c r="K50" s="176"/>
      <c r="L50" s="19">
        <v>0</v>
      </c>
      <c r="M50" s="25"/>
      <c r="N50" s="25"/>
    </row>
    <row r="51" spans="1:14" s="2" customFormat="1" ht="21.95" customHeight="1" thickTop="1" thickBot="1" x14ac:dyDescent="0.3">
      <c r="A51" s="52" t="s">
        <v>4</v>
      </c>
      <c r="B51" s="176" t="s">
        <v>66</v>
      </c>
      <c r="C51" s="176"/>
      <c r="D51" s="176"/>
      <c r="E51" s="176"/>
      <c r="F51" s="176"/>
      <c r="G51" s="176"/>
      <c r="H51" s="176"/>
      <c r="I51" s="176"/>
      <c r="J51" s="176"/>
      <c r="K51" s="176"/>
      <c r="L51" s="19">
        <v>0</v>
      </c>
      <c r="M51" s="25"/>
      <c r="N51" s="25"/>
    </row>
    <row r="52" spans="1:14" s="2" customFormat="1" ht="21.95" customHeight="1" thickTop="1" thickBot="1" x14ac:dyDescent="0.3">
      <c r="A52" s="52" t="s">
        <v>5</v>
      </c>
      <c r="B52" s="176" t="s">
        <v>154</v>
      </c>
      <c r="C52" s="176"/>
      <c r="D52" s="176"/>
      <c r="E52" s="176"/>
      <c r="F52" s="176"/>
      <c r="G52" s="176"/>
      <c r="H52" s="176"/>
      <c r="I52" s="176"/>
      <c r="J52" s="176"/>
      <c r="K52" s="176"/>
      <c r="L52" s="19">
        <v>16.71</v>
      </c>
      <c r="M52" s="25"/>
      <c r="N52" s="25"/>
    </row>
    <row r="53" spans="1:14" s="2" customFormat="1" ht="21.95" customHeight="1" thickTop="1" thickBot="1" x14ac:dyDescent="0.3">
      <c r="A53" s="52" t="s">
        <v>6</v>
      </c>
      <c r="B53" s="176" t="s">
        <v>67</v>
      </c>
      <c r="C53" s="176"/>
      <c r="D53" s="176"/>
      <c r="E53" s="176"/>
      <c r="F53" s="176"/>
      <c r="G53" s="176"/>
      <c r="H53" s="176"/>
      <c r="I53" s="176"/>
      <c r="J53" s="176"/>
      <c r="K53" s="176"/>
      <c r="L53" s="19">
        <v>0</v>
      </c>
      <c r="M53" s="25"/>
      <c r="N53" s="25"/>
    </row>
    <row r="54" spans="1:14" s="2" customFormat="1" ht="21.95" customHeight="1" thickTop="1" thickBot="1" x14ac:dyDescent="0.3">
      <c r="A54" s="52" t="s">
        <v>7</v>
      </c>
      <c r="B54" s="176" t="s">
        <v>152</v>
      </c>
      <c r="C54" s="176"/>
      <c r="D54" s="176"/>
      <c r="E54" s="176"/>
      <c r="F54" s="176"/>
      <c r="G54" s="176"/>
      <c r="H54" s="176"/>
      <c r="I54" s="176"/>
      <c r="J54" s="176"/>
      <c r="K54" s="176"/>
      <c r="L54" s="19">
        <v>0</v>
      </c>
      <c r="M54" s="25"/>
      <c r="N54" s="25"/>
    </row>
    <row r="55" spans="1:14" s="2" customFormat="1" ht="21.95" customHeight="1" thickTop="1" thickBot="1" x14ac:dyDescent="0.3">
      <c r="A55" s="52" t="s">
        <v>20</v>
      </c>
      <c r="B55" s="176" t="s">
        <v>134</v>
      </c>
      <c r="C55" s="176"/>
      <c r="D55" s="176"/>
      <c r="E55" s="176"/>
      <c r="F55" s="176"/>
      <c r="G55" s="176"/>
      <c r="H55" s="176"/>
      <c r="I55" s="176"/>
      <c r="J55" s="176"/>
      <c r="K55" s="176"/>
      <c r="L55" s="19">
        <v>0</v>
      </c>
      <c r="M55" s="25"/>
      <c r="N55" s="25"/>
    </row>
    <row r="56" spans="1:14" s="2" customFormat="1" ht="21.95" customHeight="1" thickTop="1" thickBot="1" x14ac:dyDescent="0.3">
      <c r="A56" s="125" t="s">
        <v>8</v>
      </c>
      <c r="B56" s="126"/>
      <c r="C56" s="126"/>
      <c r="D56" s="126"/>
      <c r="E56" s="126"/>
      <c r="F56" s="126"/>
      <c r="G56" s="126"/>
      <c r="H56" s="126"/>
      <c r="I56" s="126"/>
      <c r="J56" s="126"/>
      <c r="K56" s="146"/>
      <c r="L56" s="51">
        <f>SUM(L47:L55)</f>
        <v>379.70939999999996</v>
      </c>
      <c r="M56" s="21"/>
      <c r="N56" s="21"/>
    </row>
    <row r="57" spans="1:14" s="2" customFormat="1" ht="21.95" customHeight="1" thickTop="1" thickBot="1" x14ac:dyDescent="0.3">
      <c r="A57" s="147"/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9"/>
    </row>
    <row r="58" spans="1:14" s="2" customFormat="1" ht="21.95" customHeight="1" thickTop="1" thickBot="1" x14ac:dyDescent="0.3">
      <c r="A58" s="178" t="s">
        <v>39</v>
      </c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9"/>
      <c r="M58" s="12" t="s">
        <v>95</v>
      </c>
      <c r="N58" s="12" t="s">
        <v>97</v>
      </c>
    </row>
    <row r="59" spans="1:14" s="2" customFormat="1" ht="21.95" customHeight="1" thickTop="1" thickBot="1" x14ac:dyDescent="0.3">
      <c r="A59" s="29" t="s">
        <v>21</v>
      </c>
      <c r="B59" s="176" t="s">
        <v>111</v>
      </c>
      <c r="C59" s="176"/>
      <c r="D59" s="176"/>
      <c r="E59" s="176"/>
      <c r="F59" s="176"/>
      <c r="G59" s="176"/>
      <c r="H59" s="176"/>
      <c r="I59" s="176"/>
      <c r="J59" s="176"/>
      <c r="K59" s="30">
        <f>K33</f>
        <v>0.20429999999999998</v>
      </c>
      <c r="L59" s="19">
        <f>L33</f>
        <v>561.72550590000003</v>
      </c>
      <c r="M59" s="25"/>
      <c r="N59" s="25"/>
    </row>
    <row r="60" spans="1:14" s="2" customFormat="1" ht="21.95" customHeight="1" thickTop="1" thickBot="1" x14ac:dyDescent="0.3">
      <c r="A60" s="29" t="s">
        <v>22</v>
      </c>
      <c r="B60" s="176" t="s">
        <v>23</v>
      </c>
      <c r="C60" s="176"/>
      <c r="D60" s="176"/>
      <c r="E60" s="176"/>
      <c r="F60" s="176"/>
      <c r="G60" s="176"/>
      <c r="H60" s="176"/>
      <c r="I60" s="176"/>
      <c r="J60" s="176"/>
      <c r="K60" s="30">
        <f>K44</f>
        <v>0.39800000000000008</v>
      </c>
      <c r="L60" s="19">
        <f>L44</f>
        <v>1317.8729253482002</v>
      </c>
      <c r="M60" s="25"/>
      <c r="N60" s="25"/>
    </row>
    <row r="61" spans="1:14" s="2" customFormat="1" ht="21.95" customHeight="1" thickTop="1" thickBot="1" x14ac:dyDescent="0.3">
      <c r="A61" s="29" t="s">
        <v>24</v>
      </c>
      <c r="B61" s="186" t="s">
        <v>68</v>
      </c>
      <c r="C61" s="186"/>
      <c r="D61" s="186"/>
      <c r="E61" s="186"/>
      <c r="F61" s="186"/>
      <c r="G61" s="186"/>
      <c r="H61" s="186"/>
      <c r="I61" s="186"/>
      <c r="J61" s="186"/>
      <c r="K61" s="186"/>
      <c r="L61" s="19">
        <f>L56</f>
        <v>379.70939999999996</v>
      </c>
      <c r="M61" s="25"/>
      <c r="N61" s="25"/>
    </row>
    <row r="62" spans="1:14" s="2" customFormat="1" ht="21.95" customHeight="1" thickTop="1" thickBot="1" x14ac:dyDescent="0.3">
      <c r="A62" s="125" t="s">
        <v>8</v>
      </c>
      <c r="B62" s="126"/>
      <c r="C62" s="126"/>
      <c r="D62" s="126"/>
      <c r="E62" s="126"/>
      <c r="F62" s="126"/>
      <c r="G62" s="126"/>
      <c r="H62" s="126"/>
      <c r="I62" s="126"/>
      <c r="J62" s="126"/>
      <c r="K62" s="146"/>
      <c r="L62" s="53">
        <f>SUM(L59:L61)</f>
        <v>2259.3078312482003</v>
      </c>
      <c r="M62" s="21"/>
      <c r="N62" s="21"/>
    </row>
    <row r="63" spans="1:14" s="31" customFormat="1" ht="21.95" customHeight="1" thickTop="1" thickBot="1" x14ac:dyDescent="0.3">
      <c r="A63" s="187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</row>
    <row r="64" spans="1:14" s="31" customFormat="1" ht="21.95" customHeight="1" thickTop="1" thickBot="1" x14ac:dyDescent="0.3">
      <c r="A64" s="139" t="s">
        <v>40</v>
      </c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1"/>
      <c r="M64" s="12" t="s">
        <v>95</v>
      </c>
      <c r="N64" s="12" t="s">
        <v>97</v>
      </c>
    </row>
    <row r="65" spans="1:14" s="31" customFormat="1" ht="21.95" customHeight="1" thickTop="1" thickBot="1" x14ac:dyDescent="0.3">
      <c r="A65" s="52" t="s">
        <v>0</v>
      </c>
      <c r="B65" s="176" t="s">
        <v>69</v>
      </c>
      <c r="C65" s="176"/>
      <c r="D65" s="176"/>
      <c r="E65" s="176"/>
      <c r="F65" s="176"/>
      <c r="G65" s="176"/>
      <c r="H65" s="176"/>
      <c r="I65" s="176"/>
      <c r="J65" s="176"/>
      <c r="K65" s="30">
        <v>4.1999999999999997E-3</v>
      </c>
      <c r="L65" s="19">
        <f>$L$27*K65</f>
        <v>11.547954600000001</v>
      </c>
      <c r="M65" s="20"/>
      <c r="N65" s="20"/>
    </row>
    <row r="66" spans="1:14" s="31" customFormat="1" ht="21.95" customHeight="1" thickTop="1" thickBot="1" x14ac:dyDescent="0.3">
      <c r="A66" s="52" t="s">
        <v>1</v>
      </c>
      <c r="B66" s="176" t="s">
        <v>70</v>
      </c>
      <c r="C66" s="176"/>
      <c r="D66" s="176"/>
      <c r="E66" s="176"/>
      <c r="F66" s="176"/>
      <c r="G66" s="176"/>
      <c r="H66" s="176"/>
      <c r="I66" s="176"/>
      <c r="J66" s="176"/>
      <c r="K66" s="30">
        <v>2.9999999999999997E-4</v>
      </c>
      <c r="L66" s="19">
        <f t="shared" ref="L66:L70" si="1">$L$27*K66</f>
        <v>0.82485390000000003</v>
      </c>
      <c r="M66" s="20"/>
      <c r="N66" s="20"/>
    </row>
    <row r="67" spans="1:14" s="31" customFormat="1" ht="21.95" customHeight="1" thickTop="1" thickBot="1" x14ac:dyDescent="0.3">
      <c r="A67" s="52" t="s">
        <v>2</v>
      </c>
      <c r="B67" s="184" t="s">
        <v>109</v>
      </c>
      <c r="C67" s="184"/>
      <c r="D67" s="184"/>
      <c r="E67" s="184"/>
      <c r="F67" s="184"/>
      <c r="G67" s="184"/>
      <c r="H67" s="184"/>
      <c r="I67" s="184"/>
      <c r="J67" s="184"/>
      <c r="K67" s="30">
        <v>0.02</v>
      </c>
      <c r="L67" s="19">
        <f t="shared" si="1"/>
        <v>54.990260000000006</v>
      </c>
      <c r="M67" s="20"/>
      <c r="N67" s="20"/>
    </row>
    <row r="68" spans="1:14" s="31" customFormat="1" ht="21.95" customHeight="1" thickTop="1" thickBot="1" x14ac:dyDescent="0.3">
      <c r="A68" s="52" t="s">
        <v>3</v>
      </c>
      <c r="B68" s="176" t="s">
        <v>71</v>
      </c>
      <c r="C68" s="176"/>
      <c r="D68" s="176"/>
      <c r="E68" s="176"/>
      <c r="F68" s="176"/>
      <c r="G68" s="176"/>
      <c r="H68" s="176"/>
      <c r="I68" s="176"/>
      <c r="J68" s="176"/>
      <c r="K68" s="30">
        <v>1.9400000000000001E-2</v>
      </c>
      <c r="L68" s="19">
        <f t="shared" si="1"/>
        <v>53.340552200000012</v>
      </c>
      <c r="M68" s="20"/>
      <c r="N68" s="20"/>
    </row>
    <row r="69" spans="1:14" s="31" customFormat="1" ht="21.95" customHeight="1" thickTop="1" thickBot="1" x14ac:dyDescent="0.3">
      <c r="A69" s="52" t="s">
        <v>4</v>
      </c>
      <c r="B69" s="176" t="s">
        <v>72</v>
      </c>
      <c r="C69" s="176"/>
      <c r="D69" s="176"/>
      <c r="E69" s="176"/>
      <c r="F69" s="176"/>
      <c r="G69" s="176"/>
      <c r="H69" s="176"/>
      <c r="I69" s="176"/>
      <c r="J69" s="176"/>
      <c r="K69" s="30">
        <v>7.7000000000000002E-3</v>
      </c>
      <c r="L69" s="19">
        <f>$L$27*K69</f>
        <v>21.171250100000005</v>
      </c>
      <c r="M69" s="20"/>
      <c r="N69" s="20"/>
    </row>
    <row r="70" spans="1:14" s="31" customFormat="1" ht="21.95" customHeight="1" thickTop="1" thickBot="1" x14ac:dyDescent="0.3">
      <c r="A70" s="52" t="s">
        <v>5</v>
      </c>
      <c r="B70" s="184" t="s">
        <v>110</v>
      </c>
      <c r="C70" s="184"/>
      <c r="D70" s="184"/>
      <c r="E70" s="184"/>
      <c r="F70" s="184"/>
      <c r="G70" s="184"/>
      <c r="H70" s="184"/>
      <c r="I70" s="184"/>
      <c r="J70" s="184"/>
      <c r="K70" s="30">
        <v>0.02</v>
      </c>
      <c r="L70" s="19">
        <f t="shared" si="1"/>
        <v>54.990260000000006</v>
      </c>
      <c r="M70" s="20"/>
      <c r="N70" s="20"/>
    </row>
    <row r="71" spans="1:14" s="31" customFormat="1" ht="21.95" customHeight="1" thickTop="1" thickBot="1" x14ac:dyDescent="0.3">
      <c r="A71" s="185" t="s">
        <v>8</v>
      </c>
      <c r="B71" s="185"/>
      <c r="C71" s="185"/>
      <c r="D71" s="185"/>
      <c r="E71" s="185"/>
      <c r="F71" s="185"/>
      <c r="G71" s="185"/>
      <c r="H71" s="185"/>
      <c r="I71" s="185"/>
      <c r="J71" s="185"/>
      <c r="K71" s="50">
        <f>SUM(K65:K70)</f>
        <v>7.1599999999999997E-2</v>
      </c>
      <c r="L71" s="51">
        <f>SUM(L65:L70)</f>
        <v>196.86513080000003</v>
      </c>
      <c r="M71" s="21"/>
      <c r="N71" s="21"/>
    </row>
    <row r="72" spans="1:14" s="31" customFormat="1" ht="21.95" customHeight="1" thickTop="1" thickBot="1" x14ac:dyDescent="0.3">
      <c r="A72" s="147"/>
      <c r="B72" s="148"/>
      <c r="C72" s="148"/>
      <c r="D72" s="148"/>
      <c r="E72" s="148"/>
      <c r="F72" s="148"/>
      <c r="G72" s="148"/>
      <c r="H72" s="148"/>
      <c r="I72" s="148"/>
      <c r="J72" s="148"/>
      <c r="K72" s="148"/>
      <c r="L72" s="149"/>
    </row>
    <row r="73" spans="1:14" s="31" customFormat="1" ht="21.95" customHeight="1" thickTop="1" thickBot="1" x14ac:dyDescent="0.3">
      <c r="A73" s="139" t="s">
        <v>25</v>
      </c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1"/>
      <c r="M73" s="21"/>
      <c r="N73" s="21"/>
    </row>
    <row r="74" spans="1:14" s="31" customFormat="1" ht="21.95" customHeight="1" thickTop="1" thickBot="1" x14ac:dyDescent="0.3">
      <c r="A74" s="178" t="s">
        <v>41</v>
      </c>
      <c r="B74" s="178"/>
      <c r="C74" s="178"/>
      <c r="D74" s="178"/>
      <c r="E74" s="178"/>
      <c r="F74" s="178"/>
      <c r="G74" s="178"/>
      <c r="H74" s="178"/>
      <c r="I74" s="178"/>
      <c r="J74" s="178"/>
      <c r="K74" s="178"/>
      <c r="L74" s="179"/>
      <c r="M74" s="12" t="s">
        <v>95</v>
      </c>
      <c r="N74" s="12" t="s">
        <v>97</v>
      </c>
    </row>
    <row r="75" spans="1:14" s="31" customFormat="1" ht="21.95" customHeight="1" thickTop="1" thickBot="1" x14ac:dyDescent="0.3">
      <c r="A75" s="52" t="s">
        <v>0</v>
      </c>
      <c r="B75" s="176" t="s">
        <v>137</v>
      </c>
      <c r="C75" s="176"/>
      <c r="D75" s="176"/>
      <c r="E75" s="176"/>
      <c r="F75" s="176"/>
      <c r="G75" s="176"/>
      <c r="H75" s="176"/>
      <c r="I75" s="176"/>
      <c r="J75" s="176"/>
      <c r="K75" s="30">
        <v>0</v>
      </c>
      <c r="L75" s="19">
        <f>$L$27*K75</f>
        <v>0</v>
      </c>
      <c r="M75" s="20"/>
      <c r="N75" s="20"/>
    </row>
    <row r="76" spans="1:14" s="31" customFormat="1" ht="21.95" customHeight="1" thickTop="1" thickBot="1" x14ac:dyDescent="0.3">
      <c r="A76" s="52" t="s">
        <v>1</v>
      </c>
      <c r="B76" s="176" t="s">
        <v>73</v>
      </c>
      <c r="C76" s="176"/>
      <c r="D76" s="176"/>
      <c r="E76" s="176"/>
      <c r="F76" s="176"/>
      <c r="G76" s="176"/>
      <c r="H76" s="176"/>
      <c r="I76" s="176"/>
      <c r="J76" s="176"/>
      <c r="K76" s="30">
        <v>2.8E-3</v>
      </c>
      <c r="L76" s="19">
        <f t="shared" ref="L76:L80" si="2">$L$27*K76</f>
        <v>7.6986364000000007</v>
      </c>
      <c r="M76" s="20"/>
      <c r="N76" s="20"/>
    </row>
    <row r="77" spans="1:14" s="31" customFormat="1" ht="21.95" customHeight="1" thickTop="1" thickBot="1" x14ac:dyDescent="0.3">
      <c r="A77" s="52" t="s">
        <v>2</v>
      </c>
      <c r="B77" s="176" t="s">
        <v>136</v>
      </c>
      <c r="C77" s="176"/>
      <c r="D77" s="176"/>
      <c r="E77" s="176"/>
      <c r="F77" s="176"/>
      <c r="G77" s="176"/>
      <c r="H77" s="176"/>
      <c r="I77" s="176"/>
      <c r="J77" s="176"/>
      <c r="K77" s="30">
        <v>2.0000000000000001E-4</v>
      </c>
      <c r="L77" s="19">
        <f t="shared" si="2"/>
        <v>0.54990260000000013</v>
      </c>
      <c r="M77" s="20"/>
      <c r="N77" s="20"/>
    </row>
    <row r="78" spans="1:14" s="31" customFormat="1" ht="21.95" customHeight="1" thickTop="1" thickBot="1" x14ac:dyDescent="0.3">
      <c r="A78" s="52" t="s">
        <v>3</v>
      </c>
      <c r="B78" s="176" t="s">
        <v>74</v>
      </c>
      <c r="C78" s="176"/>
      <c r="D78" s="176"/>
      <c r="E78" s="176"/>
      <c r="F78" s="176"/>
      <c r="G78" s="176"/>
      <c r="H78" s="176"/>
      <c r="I78" s="176"/>
      <c r="J78" s="176"/>
      <c r="K78" s="30">
        <v>3.3E-3</v>
      </c>
      <c r="L78" s="19">
        <f t="shared" si="2"/>
        <v>9.0733929000000018</v>
      </c>
      <c r="M78" s="20"/>
      <c r="N78" s="20"/>
    </row>
    <row r="79" spans="1:14" s="31" customFormat="1" ht="21.95" customHeight="1" thickTop="1" thickBot="1" x14ac:dyDescent="0.3">
      <c r="A79" s="52" t="s">
        <v>4</v>
      </c>
      <c r="B79" s="176" t="s">
        <v>75</v>
      </c>
      <c r="C79" s="176"/>
      <c r="D79" s="176"/>
      <c r="E79" s="176"/>
      <c r="F79" s="176"/>
      <c r="G79" s="176"/>
      <c r="H79" s="176"/>
      <c r="I79" s="176"/>
      <c r="J79" s="176"/>
      <c r="K79" s="30">
        <v>6.9999999999999999E-4</v>
      </c>
      <c r="L79" s="19">
        <f t="shared" si="2"/>
        <v>1.9246591000000002</v>
      </c>
      <c r="M79" s="20"/>
      <c r="N79" s="20"/>
    </row>
    <row r="80" spans="1:14" s="31" customFormat="1" ht="21.95" customHeight="1" thickTop="1" thickBot="1" x14ac:dyDescent="0.3">
      <c r="A80" s="52" t="s">
        <v>5</v>
      </c>
      <c r="B80" s="176" t="s">
        <v>76</v>
      </c>
      <c r="C80" s="176"/>
      <c r="D80" s="176"/>
      <c r="E80" s="176"/>
      <c r="F80" s="176"/>
      <c r="G80" s="176"/>
      <c r="H80" s="176"/>
      <c r="I80" s="176"/>
      <c r="J80" s="176"/>
      <c r="K80" s="30">
        <v>5.5050000000000003E-3</v>
      </c>
      <c r="L80" s="19">
        <f t="shared" si="2"/>
        <v>15.136069065000003</v>
      </c>
      <c r="M80" s="20"/>
      <c r="N80" s="20"/>
    </row>
    <row r="81" spans="1:14" s="31" customFormat="1" ht="21.95" customHeight="1" thickTop="1" thickBot="1" x14ac:dyDescent="0.3">
      <c r="A81" s="180" t="s">
        <v>8</v>
      </c>
      <c r="B81" s="180"/>
      <c r="C81" s="180"/>
      <c r="D81" s="180"/>
      <c r="E81" s="180"/>
      <c r="F81" s="180"/>
      <c r="G81" s="180"/>
      <c r="H81" s="180"/>
      <c r="I81" s="180"/>
      <c r="J81" s="180"/>
      <c r="K81" s="50">
        <f>SUM(K75:K80)</f>
        <v>1.2505E-2</v>
      </c>
      <c r="L81" s="51">
        <f>SUM(L75:L80)</f>
        <v>34.382660065000003</v>
      </c>
      <c r="M81" s="21"/>
      <c r="N81" s="21"/>
    </row>
    <row r="82" spans="1:14" s="31" customFormat="1" ht="21.95" customHeight="1" thickTop="1" thickBot="1" x14ac:dyDescent="0.3">
      <c r="A82" s="177"/>
      <c r="B82" s="148"/>
      <c r="C82" s="148"/>
      <c r="D82" s="148"/>
      <c r="E82" s="148"/>
      <c r="F82" s="148"/>
      <c r="G82" s="148"/>
      <c r="H82" s="148"/>
      <c r="I82" s="148"/>
      <c r="J82" s="148"/>
      <c r="K82" s="148"/>
      <c r="L82" s="149"/>
    </row>
    <row r="83" spans="1:14" s="31" customFormat="1" ht="21.95" customHeight="1" thickTop="1" thickBot="1" x14ac:dyDescent="0.3">
      <c r="A83" s="178" t="s">
        <v>42</v>
      </c>
      <c r="B83" s="178"/>
      <c r="C83" s="178"/>
      <c r="D83" s="178"/>
      <c r="E83" s="178"/>
      <c r="F83" s="178"/>
      <c r="G83" s="178"/>
      <c r="H83" s="178"/>
      <c r="I83" s="178"/>
      <c r="J83" s="178"/>
      <c r="K83" s="178"/>
      <c r="L83" s="179"/>
      <c r="M83" s="12" t="s">
        <v>95</v>
      </c>
      <c r="N83" s="12" t="s">
        <v>97</v>
      </c>
    </row>
    <row r="84" spans="1:14" s="31" customFormat="1" ht="21.95" customHeight="1" thickTop="1" thickBot="1" x14ac:dyDescent="0.3">
      <c r="A84" s="52" t="s">
        <v>0</v>
      </c>
      <c r="B84" s="173" t="s">
        <v>77</v>
      </c>
      <c r="C84" s="174"/>
      <c r="D84" s="174"/>
      <c r="E84" s="174"/>
      <c r="F84" s="174"/>
      <c r="G84" s="174"/>
      <c r="H84" s="174"/>
      <c r="I84" s="174"/>
      <c r="J84" s="174"/>
      <c r="K84" s="175"/>
      <c r="L84" s="19">
        <v>0</v>
      </c>
      <c r="M84" s="20"/>
      <c r="N84" s="20"/>
    </row>
    <row r="85" spans="1:14" s="31" customFormat="1" ht="21.95" customHeight="1" thickTop="1" thickBot="1" x14ac:dyDescent="0.3">
      <c r="A85" s="181" t="s">
        <v>8</v>
      </c>
      <c r="B85" s="182"/>
      <c r="C85" s="182"/>
      <c r="D85" s="182"/>
      <c r="E85" s="182"/>
      <c r="F85" s="182"/>
      <c r="G85" s="182"/>
      <c r="H85" s="182"/>
      <c r="I85" s="182"/>
      <c r="J85" s="182"/>
      <c r="K85" s="183"/>
      <c r="L85" s="55">
        <f>L84</f>
        <v>0</v>
      </c>
      <c r="M85" s="20"/>
      <c r="N85" s="20"/>
    </row>
    <row r="86" spans="1:14" s="31" customFormat="1" ht="21.95" customHeight="1" thickTop="1" thickBot="1" x14ac:dyDescent="0.3">
      <c r="A86" s="147"/>
      <c r="B86" s="148"/>
      <c r="C86" s="148"/>
      <c r="D86" s="148"/>
      <c r="E86" s="148"/>
      <c r="F86" s="148"/>
      <c r="G86" s="148"/>
      <c r="H86" s="148"/>
      <c r="I86" s="148"/>
      <c r="J86" s="148"/>
      <c r="K86" s="148"/>
      <c r="L86" s="149"/>
    </row>
    <row r="87" spans="1:14" s="31" customFormat="1" ht="21.95" customHeight="1" thickTop="1" thickBot="1" x14ac:dyDescent="0.3">
      <c r="A87" s="178" t="s">
        <v>26</v>
      </c>
      <c r="B87" s="178"/>
      <c r="C87" s="178"/>
      <c r="D87" s="178"/>
      <c r="E87" s="178"/>
      <c r="F87" s="178"/>
      <c r="G87" s="178"/>
      <c r="H87" s="178"/>
      <c r="I87" s="178"/>
      <c r="J87" s="178"/>
      <c r="K87" s="178"/>
      <c r="L87" s="179"/>
      <c r="M87" s="12" t="s">
        <v>95</v>
      </c>
      <c r="N87" s="12" t="s">
        <v>97</v>
      </c>
    </row>
    <row r="88" spans="1:14" s="31" customFormat="1" ht="21.95" customHeight="1" thickTop="1" thickBot="1" x14ac:dyDescent="0.3">
      <c r="A88" s="52" t="s">
        <v>9</v>
      </c>
      <c r="B88" s="173" t="s">
        <v>78</v>
      </c>
      <c r="C88" s="174"/>
      <c r="D88" s="174"/>
      <c r="E88" s="174"/>
      <c r="F88" s="174"/>
      <c r="G88" s="174"/>
      <c r="H88" s="174"/>
      <c r="I88" s="174"/>
      <c r="J88" s="174"/>
      <c r="K88" s="175"/>
      <c r="L88" s="19">
        <f>L81</f>
        <v>34.382660065000003</v>
      </c>
      <c r="M88" s="20"/>
      <c r="N88" s="20"/>
    </row>
    <row r="89" spans="1:14" s="31" customFormat="1" ht="21.95" customHeight="1" thickTop="1" thickBot="1" x14ac:dyDescent="0.3">
      <c r="A89" s="52" t="s">
        <v>14</v>
      </c>
      <c r="B89" s="173" t="s">
        <v>79</v>
      </c>
      <c r="C89" s="174"/>
      <c r="D89" s="174"/>
      <c r="E89" s="174"/>
      <c r="F89" s="174"/>
      <c r="G89" s="174"/>
      <c r="H89" s="174"/>
      <c r="I89" s="174"/>
      <c r="J89" s="174"/>
      <c r="K89" s="175"/>
      <c r="L89" s="19">
        <f>L85</f>
        <v>0</v>
      </c>
      <c r="M89" s="20"/>
      <c r="N89" s="20"/>
    </row>
    <row r="90" spans="1:14" s="31" customFormat="1" ht="21.95" customHeight="1" thickTop="1" thickBot="1" x14ac:dyDescent="0.3">
      <c r="A90" s="125" t="s">
        <v>8</v>
      </c>
      <c r="B90" s="126"/>
      <c r="C90" s="126"/>
      <c r="D90" s="126"/>
      <c r="E90" s="126"/>
      <c r="F90" s="126"/>
      <c r="G90" s="126"/>
      <c r="H90" s="126"/>
      <c r="I90" s="126"/>
      <c r="J90" s="126"/>
      <c r="K90" s="146"/>
      <c r="L90" s="54">
        <f>SUM(L88:L89)</f>
        <v>34.382660065000003</v>
      </c>
      <c r="M90" s="32"/>
      <c r="N90" s="32"/>
    </row>
    <row r="91" spans="1:14" s="31" customFormat="1" ht="21.95" customHeight="1" thickTop="1" thickBot="1" x14ac:dyDescent="0.3">
      <c r="A91" s="147"/>
      <c r="B91" s="148"/>
      <c r="C91" s="148"/>
      <c r="D91" s="148"/>
      <c r="E91" s="148"/>
      <c r="F91" s="148"/>
      <c r="G91" s="148"/>
      <c r="H91" s="148"/>
      <c r="I91" s="148"/>
      <c r="J91" s="148"/>
      <c r="K91" s="148"/>
      <c r="L91" s="149"/>
    </row>
    <row r="92" spans="1:14" s="2" customFormat="1" ht="21.95" customHeight="1" thickTop="1" thickBot="1" x14ac:dyDescent="0.3">
      <c r="A92" s="139" t="s">
        <v>43</v>
      </c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1"/>
      <c r="M92" s="12" t="s">
        <v>95</v>
      </c>
      <c r="N92" s="12" t="s">
        <v>97</v>
      </c>
    </row>
    <row r="93" spans="1:14" s="2" customFormat="1" ht="21.95" customHeight="1" thickTop="1" thickBot="1" x14ac:dyDescent="0.3">
      <c r="A93" s="52" t="s">
        <v>0</v>
      </c>
      <c r="B93" s="176" t="s">
        <v>80</v>
      </c>
      <c r="C93" s="176"/>
      <c r="D93" s="176"/>
      <c r="E93" s="176"/>
      <c r="F93" s="176"/>
      <c r="G93" s="176"/>
      <c r="H93" s="176"/>
      <c r="I93" s="176"/>
      <c r="J93" s="176"/>
      <c r="K93" s="176"/>
      <c r="L93" s="19">
        <f>Uniformes!G10</f>
        <v>67.296666666666667</v>
      </c>
      <c r="M93" s="20"/>
      <c r="N93" s="20"/>
    </row>
    <row r="94" spans="1:14" s="2" customFormat="1" ht="21.95" customHeight="1" thickTop="1" thickBot="1" x14ac:dyDescent="0.3">
      <c r="A94" s="52" t="s">
        <v>1</v>
      </c>
      <c r="B94" s="173" t="s">
        <v>253</v>
      </c>
      <c r="C94" s="174"/>
      <c r="D94" s="174"/>
      <c r="E94" s="174"/>
      <c r="F94" s="174"/>
      <c r="G94" s="174"/>
      <c r="H94" s="174"/>
      <c r="I94" s="174"/>
      <c r="J94" s="174"/>
      <c r="K94" s="175"/>
      <c r="L94" s="19">
        <f>Equipamentos!G6</f>
        <v>3.5731111111111109</v>
      </c>
      <c r="M94" s="20"/>
      <c r="N94" s="20"/>
    </row>
    <row r="95" spans="1:14" s="2" customFormat="1" ht="21.95" customHeight="1" thickTop="1" thickBot="1" x14ac:dyDescent="0.3">
      <c r="A95" s="52" t="s">
        <v>2</v>
      </c>
      <c r="B95" s="173" t="s">
        <v>254</v>
      </c>
      <c r="C95" s="174"/>
      <c r="D95" s="174"/>
      <c r="E95" s="174"/>
      <c r="F95" s="174"/>
      <c r="G95" s="174"/>
      <c r="H95" s="174"/>
      <c r="I95" s="174"/>
      <c r="J95" s="174"/>
      <c r="K95" s="175"/>
      <c r="L95" s="19">
        <f>Ferramentas!G51</f>
        <v>29.344333333333338</v>
      </c>
      <c r="M95" s="20"/>
      <c r="N95" s="20"/>
    </row>
    <row r="96" spans="1:14" s="2" customFormat="1" ht="21.95" customHeight="1" thickTop="1" thickBot="1" x14ac:dyDescent="0.3">
      <c r="A96" s="52" t="s">
        <v>3</v>
      </c>
      <c r="B96" s="173" t="s">
        <v>255</v>
      </c>
      <c r="C96" s="174"/>
      <c r="D96" s="174"/>
      <c r="E96" s="174"/>
      <c r="F96" s="174"/>
      <c r="G96" s="174"/>
      <c r="H96" s="174"/>
      <c r="I96" s="174"/>
      <c r="J96" s="174"/>
      <c r="K96" s="175"/>
      <c r="L96" s="19">
        <f>EPI!G29</f>
        <v>13.918999999999999</v>
      </c>
      <c r="M96" s="20"/>
      <c r="N96" s="20"/>
    </row>
    <row r="97" spans="1:14" s="31" customFormat="1" ht="21.95" customHeight="1" thickTop="1" thickBot="1" x14ac:dyDescent="0.3">
      <c r="A97" s="125" t="s">
        <v>44</v>
      </c>
      <c r="B97" s="126"/>
      <c r="C97" s="126"/>
      <c r="D97" s="126"/>
      <c r="E97" s="126"/>
      <c r="F97" s="126"/>
      <c r="G97" s="126"/>
      <c r="H97" s="126"/>
      <c r="I97" s="126"/>
      <c r="J97" s="126"/>
      <c r="K97" s="146"/>
      <c r="L97" s="54">
        <f>SUM(L93:L96)</f>
        <v>114.13311111111112</v>
      </c>
      <c r="M97" s="32"/>
      <c r="N97" s="32"/>
    </row>
    <row r="98" spans="1:14" s="31" customFormat="1" ht="21.95" customHeight="1" thickTop="1" thickBot="1" x14ac:dyDescent="0.3">
      <c r="A98" s="147"/>
      <c r="B98" s="148"/>
      <c r="C98" s="148"/>
      <c r="D98" s="148"/>
      <c r="E98" s="148"/>
      <c r="F98" s="148"/>
      <c r="G98" s="148"/>
      <c r="H98" s="148"/>
      <c r="I98" s="148"/>
      <c r="J98" s="148"/>
      <c r="K98" s="148"/>
      <c r="L98" s="149"/>
    </row>
    <row r="99" spans="1:14" s="31" customFormat="1" ht="21.95" customHeight="1" thickTop="1" thickBot="1" x14ac:dyDescent="0.3">
      <c r="A99" s="139" t="s">
        <v>45</v>
      </c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1"/>
      <c r="M99" s="12" t="s">
        <v>95</v>
      </c>
      <c r="N99" s="12" t="s">
        <v>97</v>
      </c>
    </row>
    <row r="100" spans="1:14" s="31" customFormat="1" ht="21.95" customHeight="1" thickTop="1" thickBot="1" x14ac:dyDescent="0.3">
      <c r="A100" s="52" t="s">
        <v>0</v>
      </c>
      <c r="B100" s="6" t="s">
        <v>81</v>
      </c>
      <c r="C100" s="6"/>
      <c r="D100" s="6"/>
      <c r="E100" s="6"/>
      <c r="F100" s="6"/>
      <c r="G100" s="6"/>
      <c r="H100" s="6"/>
      <c r="I100" s="6"/>
      <c r="J100" s="33"/>
      <c r="K100" s="34">
        <v>0.1</v>
      </c>
      <c r="L100" s="19">
        <f>L116*K100</f>
        <v>535.4201733224312</v>
      </c>
      <c r="M100" s="20"/>
      <c r="N100" s="20"/>
    </row>
    <row r="101" spans="1:14" s="31" customFormat="1" ht="21.95" customHeight="1" thickTop="1" thickBot="1" x14ac:dyDescent="0.3">
      <c r="A101" s="52" t="s">
        <v>1</v>
      </c>
      <c r="B101" s="6" t="s">
        <v>15</v>
      </c>
      <c r="C101" s="6"/>
      <c r="D101" s="6"/>
      <c r="E101" s="6"/>
      <c r="F101" s="6"/>
      <c r="G101" s="6"/>
      <c r="H101" s="6"/>
      <c r="I101" s="6"/>
      <c r="J101" s="33"/>
      <c r="K101" s="34">
        <v>0.1</v>
      </c>
      <c r="L101" s="19">
        <f>(L116+L100)*K101</f>
        <v>588.96219065467426</v>
      </c>
      <c r="M101" s="20"/>
      <c r="N101" s="20"/>
    </row>
    <row r="102" spans="1:14" s="31" customFormat="1" ht="21.95" customHeight="1" thickTop="1" thickBot="1" x14ac:dyDescent="0.3">
      <c r="A102" s="125" t="s">
        <v>8</v>
      </c>
      <c r="B102" s="126"/>
      <c r="C102" s="126"/>
      <c r="D102" s="126"/>
      <c r="E102" s="126"/>
      <c r="F102" s="126"/>
      <c r="G102" s="126"/>
      <c r="H102" s="126"/>
      <c r="I102" s="126"/>
      <c r="J102" s="126"/>
      <c r="K102" s="146"/>
      <c r="L102" s="54">
        <f>SUM(L100:L101)</f>
        <v>1124.3823639771053</v>
      </c>
      <c r="M102" s="32"/>
      <c r="N102" s="32"/>
    </row>
    <row r="103" spans="1:14" s="31" customFormat="1" ht="21.95" customHeight="1" thickTop="1" thickBot="1" x14ac:dyDescent="0.3">
      <c r="A103" s="156" t="s">
        <v>2</v>
      </c>
      <c r="B103" s="167" t="s">
        <v>117</v>
      </c>
      <c r="C103" s="158" t="s">
        <v>115</v>
      </c>
      <c r="D103" s="159"/>
      <c r="E103" s="164" t="s">
        <v>88</v>
      </c>
      <c r="F103" s="166"/>
      <c r="G103" s="166"/>
      <c r="H103" s="166"/>
      <c r="I103" s="165"/>
      <c r="J103" s="35">
        <v>1.6500000000000001E-2</v>
      </c>
      <c r="K103" s="150">
        <f>J107</f>
        <v>0.14250000000000002</v>
      </c>
      <c r="L103" s="19">
        <f>($L$116+$L$100+$L$101)/(1-$K$103)*J103</f>
        <v>124.66080187034798</v>
      </c>
      <c r="M103" s="36"/>
      <c r="N103" s="36"/>
    </row>
    <row r="104" spans="1:14" s="31" customFormat="1" ht="21.95" customHeight="1" thickTop="1" thickBot="1" x14ac:dyDescent="0.3">
      <c r="A104" s="156"/>
      <c r="B104" s="168"/>
      <c r="C104" s="160"/>
      <c r="D104" s="161"/>
      <c r="E104" s="164" t="s">
        <v>135</v>
      </c>
      <c r="F104" s="166"/>
      <c r="G104" s="166" t="s">
        <v>89</v>
      </c>
      <c r="H104" s="166"/>
      <c r="I104" s="165"/>
      <c r="J104" s="35">
        <v>7.5999999999999998E-2</v>
      </c>
      <c r="K104" s="151"/>
      <c r="L104" s="19">
        <f t="shared" ref="L104:L105" si="3">($L$116+$L$100+$L$101)/(1-$K$103)*J104</f>
        <v>574.19520861493606</v>
      </c>
      <c r="M104" s="36"/>
      <c r="N104" s="36"/>
    </row>
    <row r="105" spans="1:14" s="31" customFormat="1" ht="21.95" customHeight="1" thickTop="1" thickBot="1" x14ac:dyDescent="0.3">
      <c r="A105" s="156"/>
      <c r="B105" s="168"/>
      <c r="C105" s="162"/>
      <c r="D105" s="163"/>
      <c r="E105" s="170" t="s">
        <v>90</v>
      </c>
      <c r="F105" s="171"/>
      <c r="G105" s="171"/>
      <c r="H105" s="171"/>
      <c r="I105" s="172"/>
      <c r="J105" s="35">
        <v>0</v>
      </c>
      <c r="K105" s="151"/>
      <c r="L105" s="19">
        <f t="shared" si="3"/>
        <v>0</v>
      </c>
      <c r="M105" s="36"/>
      <c r="N105" s="36"/>
    </row>
    <row r="106" spans="1:14" s="31" customFormat="1" ht="21.95" customHeight="1" thickTop="1" thickBot="1" x14ac:dyDescent="0.3">
      <c r="A106" s="157"/>
      <c r="B106" s="169"/>
      <c r="C106" s="164" t="s">
        <v>116</v>
      </c>
      <c r="D106" s="165"/>
      <c r="E106" s="164" t="s">
        <v>91</v>
      </c>
      <c r="F106" s="166"/>
      <c r="G106" s="166"/>
      <c r="H106" s="166"/>
      <c r="I106" s="165"/>
      <c r="J106" s="35">
        <v>0.05</v>
      </c>
      <c r="K106" s="152"/>
      <c r="L106" s="19">
        <f>($L$116+$L$100+$L$101)/(1-$K$103)*J106</f>
        <v>377.76000566772115</v>
      </c>
      <c r="M106" s="36"/>
      <c r="N106" s="36"/>
    </row>
    <row r="107" spans="1:14" s="31" customFormat="1" ht="21.95" customHeight="1" thickTop="1" thickBot="1" x14ac:dyDescent="0.3">
      <c r="A107" s="125" t="s">
        <v>46</v>
      </c>
      <c r="B107" s="126"/>
      <c r="C107" s="126"/>
      <c r="D107" s="126"/>
      <c r="E107" s="126"/>
      <c r="F107" s="126"/>
      <c r="G107" s="126"/>
      <c r="H107" s="126"/>
      <c r="I107" s="146"/>
      <c r="J107" s="56">
        <f>SUM(J103:J106)</f>
        <v>0.14250000000000002</v>
      </c>
      <c r="K107" s="56">
        <f>K100+K101+K103</f>
        <v>0.34250000000000003</v>
      </c>
      <c r="L107" s="54">
        <f>SUM(L102:L106)</f>
        <v>2200.9983801301105</v>
      </c>
      <c r="M107" s="32"/>
      <c r="N107" s="32"/>
    </row>
    <row r="108" spans="1:14" s="2" customFormat="1" ht="21.95" customHeight="1" thickTop="1" thickBot="1" x14ac:dyDescent="0.3">
      <c r="A108" s="142"/>
      <c r="B108" s="143"/>
      <c r="C108" s="143"/>
      <c r="D108" s="143"/>
      <c r="E108" s="143"/>
      <c r="F108" s="143"/>
      <c r="G108" s="143"/>
      <c r="H108" s="143"/>
      <c r="I108" s="143"/>
      <c r="J108" s="143"/>
      <c r="K108" s="143"/>
      <c r="L108" s="144"/>
    </row>
    <row r="109" spans="1:14" s="2" customFormat="1" ht="21.95" customHeight="1" thickTop="1" thickBot="1" x14ac:dyDescent="0.3">
      <c r="A109" s="139" t="s">
        <v>27</v>
      </c>
      <c r="B109" s="140"/>
      <c r="C109" s="140"/>
      <c r="D109" s="140"/>
      <c r="E109" s="140"/>
      <c r="F109" s="140"/>
      <c r="G109" s="140"/>
      <c r="H109" s="140"/>
      <c r="I109" s="140"/>
      <c r="J109" s="140"/>
      <c r="K109" s="140"/>
      <c r="L109" s="141"/>
      <c r="M109" s="32"/>
      <c r="N109" s="32"/>
    </row>
    <row r="110" spans="1:14" s="2" customFormat="1" ht="21.95" customHeight="1" thickTop="1" thickBot="1" x14ac:dyDescent="0.3">
      <c r="A110" s="153" t="s">
        <v>47</v>
      </c>
      <c r="B110" s="154"/>
      <c r="C110" s="154"/>
      <c r="D110" s="154"/>
      <c r="E110" s="154"/>
      <c r="F110" s="154"/>
      <c r="G110" s="154"/>
      <c r="H110" s="154"/>
      <c r="I110" s="154"/>
      <c r="J110" s="154"/>
      <c r="K110" s="154"/>
      <c r="L110" s="155"/>
      <c r="M110" s="12" t="s">
        <v>95</v>
      </c>
      <c r="N110" s="12" t="s">
        <v>97</v>
      </c>
    </row>
    <row r="111" spans="1:14" s="2" customFormat="1" ht="21.95" customHeight="1" thickTop="1" thickBot="1" x14ac:dyDescent="0.3">
      <c r="A111" s="52" t="s">
        <v>0</v>
      </c>
      <c r="B111" s="133" t="s">
        <v>82</v>
      </c>
      <c r="C111" s="134"/>
      <c r="D111" s="134"/>
      <c r="E111" s="134"/>
      <c r="F111" s="134"/>
      <c r="G111" s="134"/>
      <c r="H111" s="134"/>
      <c r="I111" s="134"/>
      <c r="J111" s="134"/>
      <c r="K111" s="135"/>
      <c r="L111" s="19">
        <f>L27</f>
        <v>2749.5130000000004</v>
      </c>
      <c r="M111" s="20"/>
      <c r="N111" s="20"/>
    </row>
    <row r="112" spans="1:14" s="2" customFormat="1" ht="21.95" customHeight="1" thickTop="1" thickBot="1" x14ac:dyDescent="0.3">
      <c r="A112" s="52" t="s">
        <v>1</v>
      </c>
      <c r="B112" s="145" t="s">
        <v>83</v>
      </c>
      <c r="C112" s="145"/>
      <c r="D112" s="145"/>
      <c r="E112" s="145"/>
      <c r="F112" s="145"/>
      <c r="G112" s="145"/>
      <c r="H112" s="145"/>
      <c r="I112" s="145"/>
      <c r="J112" s="145"/>
      <c r="K112" s="145"/>
      <c r="L112" s="19">
        <f>L62</f>
        <v>2259.3078312482003</v>
      </c>
      <c r="M112" s="20"/>
      <c r="N112" s="20"/>
    </row>
    <row r="113" spans="1:14" s="2" customFormat="1" ht="21.95" customHeight="1" thickTop="1" thickBot="1" x14ac:dyDescent="0.3">
      <c r="A113" s="52" t="s">
        <v>2</v>
      </c>
      <c r="B113" s="133" t="s">
        <v>84</v>
      </c>
      <c r="C113" s="134"/>
      <c r="D113" s="134"/>
      <c r="E113" s="134"/>
      <c r="F113" s="134"/>
      <c r="G113" s="134"/>
      <c r="H113" s="134"/>
      <c r="I113" s="134"/>
      <c r="J113" s="134"/>
      <c r="K113" s="135"/>
      <c r="L113" s="19">
        <f>L71</f>
        <v>196.86513080000003</v>
      </c>
      <c r="M113" s="20"/>
      <c r="N113" s="20"/>
    </row>
    <row r="114" spans="1:14" s="2" customFormat="1" ht="21.95" customHeight="1" thickTop="1" thickBot="1" x14ac:dyDescent="0.3">
      <c r="A114" s="52" t="s">
        <v>3</v>
      </c>
      <c r="B114" s="133" t="s">
        <v>85</v>
      </c>
      <c r="C114" s="134"/>
      <c r="D114" s="134"/>
      <c r="E114" s="134"/>
      <c r="F114" s="134"/>
      <c r="G114" s="134"/>
      <c r="H114" s="134"/>
      <c r="I114" s="134"/>
      <c r="J114" s="134"/>
      <c r="K114" s="135"/>
      <c r="L114" s="19">
        <f>L90</f>
        <v>34.382660065000003</v>
      </c>
      <c r="M114" s="20"/>
      <c r="N114" s="20"/>
    </row>
    <row r="115" spans="1:14" s="2" customFormat="1" ht="21.95" customHeight="1" thickTop="1" thickBot="1" x14ac:dyDescent="0.3">
      <c r="A115" s="52" t="s">
        <v>4</v>
      </c>
      <c r="B115" s="133" t="s">
        <v>86</v>
      </c>
      <c r="C115" s="134"/>
      <c r="D115" s="134"/>
      <c r="E115" s="134"/>
      <c r="F115" s="134"/>
      <c r="G115" s="134"/>
      <c r="H115" s="134"/>
      <c r="I115" s="134"/>
      <c r="J115" s="134"/>
      <c r="K115" s="135"/>
      <c r="L115" s="19">
        <f>L97</f>
        <v>114.13311111111112</v>
      </c>
      <c r="M115" s="20"/>
      <c r="N115" s="20"/>
    </row>
    <row r="116" spans="1:14" s="2" customFormat="1" ht="21.95" customHeight="1" thickTop="1" thickBot="1" x14ac:dyDescent="0.3">
      <c r="A116" s="125" t="s">
        <v>48</v>
      </c>
      <c r="B116" s="125"/>
      <c r="C116" s="125"/>
      <c r="D116" s="125"/>
      <c r="E116" s="125"/>
      <c r="F116" s="125"/>
      <c r="G116" s="125"/>
      <c r="H116" s="125"/>
      <c r="I116" s="125"/>
      <c r="J116" s="125"/>
      <c r="K116" s="125"/>
      <c r="L116" s="54">
        <f>SUM(L111:L115)</f>
        <v>5354.2017332243113</v>
      </c>
      <c r="M116" s="32"/>
      <c r="N116" s="32"/>
    </row>
    <row r="117" spans="1:14" s="31" customFormat="1" ht="21.95" customHeight="1" thickTop="1" thickBot="1" x14ac:dyDescent="0.3">
      <c r="A117" s="52" t="s">
        <v>5</v>
      </c>
      <c r="B117" s="133" t="s">
        <v>87</v>
      </c>
      <c r="C117" s="134"/>
      <c r="D117" s="134"/>
      <c r="E117" s="134"/>
      <c r="F117" s="134"/>
      <c r="G117" s="134"/>
      <c r="H117" s="134"/>
      <c r="I117" s="134"/>
      <c r="J117" s="134"/>
      <c r="K117" s="135"/>
      <c r="L117" s="19">
        <f>L107</f>
        <v>2200.9983801301105</v>
      </c>
      <c r="M117" s="20"/>
      <c r="N117" s="20"/>
    </row>
    <row r="118" spans="1:14" s="2" customFormat="1" ht="21.95" customHeight="1" thickTop="1" thickBot="1" x14ac:dyDescent="0.3">
      <c r="A118" s="136" t="s">
        <v>49</v>
      </c>
      <c r="B118" s="137"/>
      <c r="C118" s="137"/>
      <c r="D118" s="137"/>
      <c r="E118" s="137"/>
      <c r="F118" s="137"/>
      <c r="G118" s="137"/>
      <c r="H118" s="137"/>
      <c r="I118" s="137"/>
      <c r="J118" s="137"/>
      <c r="K118" s="138"/>
      <c r="L118" s="57">
        <f>SUM(L116:L117)</f>
        <v>7555.2001133544218</v>
      </c>
      <c r="M118" s="37"/>
      <c r="N118" s="37"/>
    </row>
    <row r="119" spans="1:14" s="2" customFormat="1" ht="21.95" customHeight="1" thickTop="1" thickBot="1" x14ac:dyDescent="0.3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3"/>
    </row>
    <row r="120" spans="1:14" s="2" customFormat="1" ht="21.95" customHeight="1" thickTop="1" thickBot="1" x14ac:dyDescent="0.3">
      <c r="A120" s="139" t="s">
        <v>50</v>
      </c>
      <c r="B120" s="140"/>
      <c r="C120" s="140"/>
      <c r="D120" s="140"/>
      <c r="E120" s="140"/>
      <c r="F120" s="140"/>
      <c r="G120" s="140"/>
      <c r="H120" s="140"/>
      <c r="I120" s="140"/>
      <c r="J120" s="140"/>
      <c r="K120" s="140"/>
      <c r="L120" s="141"/>
      <c r="M120" s="38"/>
    </row>
    <row r="121" spans="1:14" s="2" customFormat="1" ht="30" customHeight="1" thickTop="1" thickBot="1" x14ac:dyDescent="0.3">
      <c r="A121" s="127" t="s">
        <v>120</v>
      </c>
      <c r="B121" s="127"/>
      <c r="C121" s="127"/>
      <c r="D121" s="127"/>
      <c r="E121" s="128" t="s">
        <v>119</v>
      </c>
      <c r="F121" s="128"/>
      <c r="G121" s="128" t="s">
        <v>121</v>
      </c>
      <c r="H121" s="128"/>
      <c r="I121" s="128" t="s">
        <v>122</v>
      </c>
      <c r="J121" s="128"/>
      <c r="K121" s="105" t="s">
        <v>93</v>
      </c>
      <c r="L121" s="60" t="s">
        <v>94</v>
      </c>
      <c r="M121" s="39" t="s">
        <v>96</v>
      </c>
      <c r="N121" s="39" t="s">
        <v>96</v>
      </c>
    </row>
    <row r="122" spans="1:14" s="2" customFormat="1" ht="30" customHeight="1" thickTop="1" thickBot="1" x14ac:dyDescent="0.3">
      <c r="A122" s="129" t="str">
        <f>D5</f>
        <v>Serviços de eletricista</v>
      </c>
      <c r="B122" s="129"/>
      <c r="C122" s="129"/>
      <c r="D122" s="129"/>
      <c r="E122" s="130">
        <f>L118</f>
        <v>7555.2001133544218</v>
      </c>
      <c r="F122" s="130"/>
      <c r="G122" s="131">
        <v>1</v>
      </c>
      <c r="H122" s="132"/>
      <c r="I122" s="130">
        <f>E122*G122</f>
        <v>7555.2001133544218</v>
      </c>
      <c r="J122" s="130"/>
      <c r="K122" s="106">
        <f>L12</f>
        <v>1</v>
      </c>
      <c r="L122" s="41">
        <f>ROUND(K122*I122,2)</f>
        <v>7555.2</v>
      </c>
      <c r="M122" s="37"/>
      <c r="N122" s="37"/>
    </row>
    <row r="123" spans="1:14" s="2" customFormat="1" ht="21.95" customHeight="1" thickTop="1" thickBot="1" x14ac:dyDescent="0.3">
      <c r="A123" s="125" t="s">
        <v>51</v>
      </c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61">
        <f>L122*12</f>
        <v>90662.399999999994</v>
      </c>
      <c r="M123" s="62"/>
      <c r="N123" s="62"/>
    </row>
    <row r="124" spans="1:14" ht="15" thickTop="1" x14ac:dyDescent="0.2"/>
  </sheetData>
  <mergeCells count="121">
    <mergeCell ref="A123:K123"/>
    <mergeCell ref="A120:L120"/>
    <mergeCell ref="A121:D121"/>
    <mergeCell ref="E121:F121"/>
    <mergeCell ref="G121:H121"/>
    <mergeCell ref="I121:J121"/>
    <mergeCell ref="A122:D122"/>
    <mergeCell ref="E122:F122"/>
    <mergeCell ref="G122:H122"/>
    <mergeCell ref="I122:J122"/>
    <mergeCell ref="B113:K113"/>
    <mergeCell ref="B114:K114"/>
    <mergeCell ref="B115:K115"/>
    <mergeCell ref="A116:K116"/>
    <mergeCell ref="B117:K117"/>
    <mergeCell ref="A118:K118"/>
    <mergeCell ref="A107:I107"/>
    <mergeCell ref="A108:L108"/>
    <mergeCell ref="A109:L109"/>
    <mergeCell ref="A110:L110"/>
    <mergeCell ref="B111:K111"/>
    <mergeCell ref="B112:K112"/>
    <mergeCell ref="A103:A106"/>
    <mergeCell ref="B103:B106"/>
    <mergeCell ref="C103:D105"/>
    <mergeCell ref="E103:I103"/>
    <mergeCell ref="K103:K106"/>
    <mergeCell ref="E104:I104"/>
    <mergeCell ref="E105:I105"/>
    <mergeCell ref="C106:D106"/>
    <mergeCell ref="E106:I106"/>
    <mergeCell ref="B95:K95"/>
    <mergeCell ref="B96:K96"/>
    <mergeCell ref="A97:K97"/>
    <mergeCell ref="A98:L98"/>
    <mergeCell ref="A99:L99"/>
    <mergeCell ref="A102:K102"/>
    <mergeCell ref="B89:K89"/>
    <mergeCell ref="A90:K90"/>
    <mergeCell ref="A91:L91"/>
    <mergeCell ref="A92:L92"/>
    <mergeCell ref="B93:K93"/>
    <mergeCell ref="B94:K94"/>
    <mergeCell ref="A83:L83"/>
    <mergeCell ref="B84:K84"/>
    <mergeCell ref="A85:K85"/>
    <mergeCell ref="A86:L86"/>
    <mergeCell ref="A87:L87"/>
    <mergeCell ref="B88:K88"/>
    <mergeCell ref="B77:J77"/>
    <mergeCell ref="B78:J78"/>
    <mergeCell ref="B79:J79"/>
    <mergeCell ref="B80:J80"/>
    <mergeCell ref="A81:J81"/>
    <mergeCell ref="A82:L82"/>
    <mergeCell ref="A71:J71"/>
    <mergeCell ref="A72:L72"/>
    <mergeCell ref="A73:L73"/>
    <mergeCell ref="A74:L74"/>
    <mergeCell ref="B75:J75"/>
    <mergeCell ref="B76:J76"/>
    <mergeCell ref="B65:J65"/>
    <mergeCell ref="B66:J66"/>
    <mergeCell ref="B67:J67"/>
    <mergeCell ref="B68:J68"/>
    <mergeCell ref="B69:J69"/>
    <mergeCell ref="B70:J70"/>
    <mergeCell ref="B59:J59"/>
    <mergeCell ref="B60:J60"/>
    <mergeCell ref="B61:K61"/>
    <mergeCell ref="A62:K62"/>
    <mergeCell ref="A63:L63"/>
    <mergeCell ref="A64:L64"/>
    <mergeCell ref="B53:K53"/>
    <mergeCell ref="B54:K54"/>
    <mergeCell ref="B55:K55"/>
    <mergeCell ref="A56:K56"/>
    <mergeCell ref="A57:L57"/>
    <mergeCell ref="A58:L58"/>
    <mergeCell ref="A46:L46"/>
    <mergeCell ref="B47:E47"/>
    <mergeCell ref="B49:K49"/>
    <mergeCell ref="B50:K50"/>
    <mergeCell ref="B51:K51"/>
    <mergeCell ref="B52:K52"/>
    <mergeCell ref="C42:E42"/>
    <mergeCell ref="F42:G42"/>
    <mergeCell ref="H42:J42"/>
    <mergeCell ref="H43:J43"/>
    <mergeCell ref="A44:J44"/>
    <mergeCell ref="A45:L45"/>
    <mergeCell ref="B36:J36"/>
    <mergeCell ref="B37:J37"/>
    <mergeCell ref="B38:J38"/>
    <mergeCell ref="B39:J39"/>
    <mergeCell ref="B40:J40"/>
    <mergeCell ref="B41:J41"/>
    <mergeCell ref="A30:L30"/>
    <mergeCell ref="B31:J31"/>
    <mergeCell ref="B32:J32"/>
    <mergeCell ref="B33:J33"/>
    <mergeCell ref="A34:L34"/>
    <mergeCell ref="A35:L35"/>
    <mergeCell ref="A27:K27"/>
    <mergeCell ref="A28:L28"/>
    <mergeCell ref="A29:L29"/>
    <mergeCell ref="A14:L14"/>
    <mergeCell ref="B18:K18"/>
    <mergeCell ref="A19:L19"/>
    <mergeCell ref="A20:L20"/>
    <mergeCell ref="B22:J22"/>
    <mergeCell ref="B23:J23"/>
    <mergeCell ref="A1:L1"/>
    <mergeCell ref="D2:L2"/>
    <mergeCell ref="D3:L3"/>
    <mergeCell ref="D4:L4"/>
    <mergeCell ref="D5:L5"/>
    <mergeCell ref="A13:L13"/>
    <mergeCell ref="B24:K24"/>
    <mergeCell ref="B25:K25"/>
    <mergeCell ref="B26:K26"/>
  </mergeCells>
  <pageMargins left="0.511811024" right="0.511811024" top="0.78740157499999996" bottom="0.78740157499999996" header="0.31496062000000002" footer="0.31496062000000002"/>
  <pageSetup paperSize="9" scale="59" fitToHeight="0" orientation="portrait" r:id="rId1"/>
  <rowBreaks count="1" manualBreakCount="1">
    <brk id="44" max="10" man="1"/>
  </rowBreaks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CB37C-4D4A-4694-A042-ADBD175B6E9A}">
  <sheetPr>
    <tabColor rgb="FF00B0F0"/>
    <pageSetUpPr fitToPage="1"/>
  </sheetPr>
  <dimension ref="A1:N124"/>
  <sheetViews>
    <sheetView view="pageBreakPreview" zoomScale="80" zoomScaleNormal="78" zoomScaleSheetLayoutView="80" workbookViewId="0">
      <selection sqref="A1:L1"/>
    </sheetView>
  </sheetViews>
  <sheetFormatPr defaultColWidth="8.7109375" defaultRowHeight="14.25" x14ac:dyDescent="0.2"/>
  <cols>
    <col min="1" max="11" width="12.42578125" style="1" customWidth="1"/>
    <col min="12" max="12" width="18.140625" style="1" bestFit="1" customWidth="1"/>
    <col min="13" max="13" width="27.28515625" style="1" customWidth="1"/>
    <col min="14" max="14" width="24" style="1" customWidth="1"/>
    <col min="15" max="1023" width="12.42578125" style="1" customWidth="1"/>
    <col min="1024" max="16384" width="8.7109375" style="1"/>
  </cols>
  <sheetData>
    <row r="1" spans="1:14" s="2" customFormat="1" ht="21.95" customHeight="1" thickTop="1" thickBot="1" x14ac:dyDescent="0.3">
      <c r="A1" s="197" t="s">
        <v>113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9"/>
    </row>
    <row r="2" spans="1:14" s="2" customFormat="1" ht="21.95" customHeight="1" thickTop="1" thickBot="1" x14ac:dyDescent="0.3">
      <c r="A2" s="63" t="s">
        <v>28</v>
      </c>
      <c r="B2" s="65"/>
      <c r="C2" s="65"/>
      <c r="D2" s="200" t="s">
        <v>142</v>
      </c>
      <c r="E2" s="134"/>
      <c r="F2" s="134"/>
      <c r="G2" s="134"/>
      <c r="H2" s="134"/>
      <c r="I2" s="134"/>
      <c r="J2" s="134"/>
      <c r="K2" s="134"/>
      <c r="L2" s="134"/>
    </row>
    <row r="3" spans="1:14" s="2" customFormat="1" ht="21.95" customHeight="1" thickTop="1" thickBot="1" x14ac:dyDescent="0.3">
      <c r="A3" s="63" t="s">
        <v>29</v>
      </c>
      <c r="B3" s="65"/>
      <c r="C3" s="65"/>
      <c r="D3" s="200" t="s">
        <v>143</v>
      </c>
      <c r="E3" s="134"/>
      <c r="F3" s="134"/>
      <c r="G3" s="134"/>
      <c r="H3" s="134"/>
      <c r="I3" s="134"/>
      <c r="J3" s="134"/>
      <c r="K3" s="134"/>
      <c r="L3" s="134"/>
    </row>
    <row r="4" spans="1:14" s="2" customFormat="1" ht="21.95" customHeight="1" thickTop="1" thickBot="1" x14ac:dyDescent="0.3">
      <c r="A4" s="63" t="s">
        <v>30</v>
      </c>
      <c r="B4" s="65"/>
      <c r="C4" s="65"/>
      <c r="D4" s="200" t="s">
        <v>265</v>
      </c>
      <c r="E4" s="134"/>
      <c r="F4" s="134"/>
      <c r="G4" s="134"/>
      <c r="H4" s="134"/>
      <c r="I4" s="134"/>
      <c r="J4" s="134"/>
      <c r="K4" s="134"/>
      <c r="L4" s="134"/>
    </row>
    <row r="5" spans="1:14" s="2" customFormat="1" ht="21.95" customHeight="1" thickTop="1" thickBot="1" x14ac:dyDescent="0.3">
      <c r="A5" s="64" t="s">
        <v>31</v>
      </c>
      <c r="B5" s="63"/>
      <c r="C5" s="65"/>
      <c r="D5" s="200" t="s">
        <v>259</v>
      </c>
      <c r="E5" s="134"/>
      <c r="F5" s="134"/>
      <c r="G5" s="134"/>
      <c r="H5" s="134"/>
      <c r="I5" s="134"/>
      <c r="J5" s="134"/>
      <c r="K5" s="134"/>
      <c r="L5" s="134"/>
    </row>
    <row r="6" spans="1:14" s="2" customFormat="1" ht="21.95" customHeight="1" thickTop="1" thickBot="1" x14ac:dyDescent="0.3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3"/>
    </row>
    <row r="7" spans="1:14" s="2" customFormat="1" ht="21.95" customHeight="1" thickTop="1" thickBot="1" x14ac:dyDescent="0.3">
      <c r="A7" s="43" t="s">
        <v>32</v>
      </c>
      <c r="B7" s="6" t="s">
        <v>118</v>
      </c>
      <c r="C7" s="6"/>
      <c r="D7" s="6"/>
      <c r="E7" s="6"/>
      <c r="F7" s="6"/>
      <c r="G7" s="6"/>
      <c r="H7" s="6"/>
      <c r="I7" s="6"/>
      <c r="J7" s="6"/>
      <c r="K7" s="6"/>
      <c r="L7" s="7" t="s">
        <v>98</v>
      </c>
    </row>
    <row r="8" spans="1:14" s="2" customFormat="1" ht="21.95" customHeight="1" thickTop="1" thickBot="1" x14ac:dyDescent="0.3">
      <c r="A8" s="43" t="s">
        <v>32</v>
      </c>
      <c r="B8" s="8" t="s">
        <v>139</v>
      </c>
      <c r="C8" s="8"/>
      <c r="D8" s="8"/>
      <c r="E8" s="8"/>
      <c r="F8" s="8"/>
      <c r="G8" s="8"/>
      <c r="H8" s="8"/>
      <c r="I8" s="8"/>
      <c r="J8" s="8"/>
      <c r="K8" s="8"/>
      <c r="L8" s="9">
        <v>12</v>
      </c>
    </row>
    <row r="9" spans="1:14" s="2" customFormat="1" ht="21.95" customHeight="1" thickTop="1" thickBot="1" x14ac:dyDescent="0.3">
      <c r="A9" s="43" t="s">
        <v>32</v>
      </c>
      <c r="B9" s="6" t="s">
        <v>52</v>
      </c>
      <c r="C9" s="6"/>
      <c r="D9" s="6"/>
      <c r="E9" s="6"/>
      <c r="F9" s="6"/>
      <c r="G9" s="6"/>
      <c r="H9" s="6"/>
      <c r="I9" s="6"/>
      <c r="J9" s="6"/>
      <c r="K9" s="6"/>
      <c r="L9" s="10" t="s">
        <v>145</v>
      </c>
    </row>
    <row r="10" spans="1:14" s="2" customFormat="1" ht="21.95" customHeight="1" thickTop="1" thickBot="1" x14ac:dyDescent="0.3">
      <c r="A10" s="43" t="s">
        <v>32</v>
      </c>
      <c r="B10" s="6" t="s">
        <v>138</v>
      </c>
      <c r="C10" s="6"/>
      <c r="D10" s="6"/>
      <c r="E10" s="6"/>
      <c r="F10" s="6"/>
      <c r="G10" s="6"/>
      <c r="H10" s="6"/>
      <c r="I10" s="6"/>
      <c r="J10" s="6"/>
      <c r="K10" s="6"/>
      <c r="L10" s="10" t="s">
        <v>146</v>
      </c>
    </row>
    <row r="11" spans="1:14" s="2" customFormat="1" ht="21.95" customHeight="1" thickTop="1" thickBot="1" x14ac:dyDescent="0.3">
      <c r="A11" s="43" t="s">
        <v>32</v>
      </c>
      <c r="B11" s="6" t="s">
        <v>53</v>
      </c>
      <c r="C11" s="6"/>
      <c r="D11" s="6"/>
      <c r="E11" s="6"/>
      <c r="F11" s="6"/>
      <c r="G11" s="6"/>
      <c r="H11" s="6"/>
      <c r="I11" s="6"/>
      <c r="J11" s="6"/>
      <c r="K11" s="6"/>
      <c r="L11" s="11" t="s">
        <v>99</v>
      </c>
    </row>
    <row r="12" spans="1:14" s="2" customFormat="1" ht="21.95" customHeight="1" thickTop="1" thickBot="1" x14ac:dyDescent="0.3">
      <c r="A12" s="43" t="s">
        <v>32</v>
      </c>
      <c r="B12" s="6" t="s">
        <v>140</v>
      </c>
      <c r="C12" s="6"/>
      <c r="D12" s="6"/>
      <c r="E12" s="6"/>
      <c r="F12" s="6"/>
      <c r="G12" s="6"/>
      <c r="H12" s="6"/>
      <c r="I12" s="6"/>
      <c r="J12" s="6"/>
      <c r="K12" s="6"/>
      <c r="L12" s="7">
        <v>1</v>
      </c>
    </row>
    <row r="13" spans="1:14" s="2" customFormat="1" ht="21.95" customHeight="1" thickTop="1" thickBot="1" x14ac:dyDescent="0.3">
      <c r="A13" s="214"/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6"/>
    </row>
    <row r="14" spans="1:14" s="2" customFormat="1" ht="21.95" customHeight="1" thickTop="1" thickBot="1" x14ac:dyDescent="0.3">
      <c r="A14" s="217" t="s">
        <v>33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12" t="s">
        <v>95</v>
      </c>
      <c r="N14" s="12" t="s">
        <v>97</v>
      </c>
    </row>
    <row r="15" spans="1:14" s="2" customFormat="1" ht="21.95" customHeight="1" thickTop="1" thickBot="1" x14ac:dyDescent="0.3">
      <c r="A15" s="44">
        <v>1</v>
      </c>
      <c r="B15" s="6" t="s">
        <v>54</v>
      </c>
      <c r="C15" s="6"/>
      <c r="D15" s="6"/>
      <c r="E15" s="6"/>
      <c r="F15" s="6"/>
      <c r="G15" s="6"/>
      <c r="H15" s="6"/>
      <c r="I15" s="6"/>
      <c r="J15" s="6"/>
      <c r="K15" s="6"/>
      <c r="L15" s="13">
        <v>2115.0100000000002</v>
      </c>
      <c r="M15" s="14"/>
      <c r="N15" s="14"/>
    </row>
    <row r="16" spans="1:14" s="2" customFormat="1" ht="30" thickTop="1" thickBot="1" x14ac:dyDescent="0.3">
      <c r="A16" s="44">
        <v>2</v>
      </c>
      <c r="B16" s="6" t="s">
        <v>55</v>
      </c>
      <c r="C16" s="6"/>
      <c r="D16" s="6"/>
      <c r="E16" s="6"/>
      <c r="F16" s="6"/>
      <c r="G16" s="6"/>
      <c r="H16" s="6"/>
      <c r="I16" s="6"/>
      <c r="J16" s="6"/>
      <c r="K16" s="6"/>
      <c r="L16" s="107" t="s">
        <v>261</v>
      </c>
      <c r="M16" s="15"/>
      <c r="N16" s="15"/>
    </row>
    <row r="17" spans="1:14" s="2" customFormat="1" ht="21.95" customHeight="1" thickTop="1" thickBot="1" x14ac:dyDescent="0.3">
      <c r="A17" s="44">
        <v>3</v>
      </c>
      <c r="B17" s="6" t="s">
        <v>56</v>
      </c>
      <c r="C17" s="6"/>
      <c r="D17" s="6"/>
      <c r="E17" s="6"/>
      <c r="F17" s="6"/>
      <c r="G17" s="6"/>
      <c r="H17" s="6"/>
      <c r="I17" s="6"/>
      <c r="J17" s="6"/>
      <c r="K17" s="6"/>
      <c r="L17" s="67" t="s">
        <v>130</v>
      </c>
      <c r="M17" s="16"/>
      <c r="N17" s="16"/>
    </row>
    <row r="18" spans="1:14" s="2" customFormat="1" ht="21.95" customHeight="1" thickTop="1" thickBot="1" x14ac:dyDescent="0.3">
      <c r="A18" s="45">
        <v>4</v>
      </c>
      <c r="B18" s="207" t="s">
        <v>57</v>
      </c>
      <c r="C18" s="208"/>
      <c r="D18" s="209"/>
      <c r="E18" s="209"/>
      <c r="F18" s="209"/>
      <c r="G18" s="209"/>
      <c r="H18" s="209"/>
      <c r="I18" s="209"/>
      <c r="J18" s="209"/>
      <c r="K18" s="209"/>
      <c r="L18" s="16" t="s">
        <v>263</v>
      </c>
      <c r="M18" s="17"/>
      <c r="N18" s="17"/>
    </row>
    <row r="19" spans="1:14" s="2" customFormat="1" ht="21.95" customHeight="1" thickTop="1" thickBot="1" x14ac:dyDescent="0.3">
      <c r="A19" s="210"/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2"/>
    </row>
    <row r="20" spans="1:14" s="2" customFormat="1" ht="21.95" customHeight="1" thickTop="1" thickBot="1" x14ac:dyDescent="0.3">
      <c r="A20" s="139" t="s">
        <v>34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1"/>
      <c r="M20" s="12" t="s">
        <v>95</v>
      </c>
      <c r="N20" s="12" t="s">
        <v>97</v>
      </c>
    </row>
    <row r="21" spans="1:14" s="2" customFormat="1" ht="21.95" customHeight="1" thickTop="1" thickBot="1" x14ac:dyDescent="0.3">
      <c r="A21" s="44" t="s">
        <v>0</v>
      </c>
      <c r="B21" s="6" t="s">
        <v>58</v>
      </c>
      <c r="C21" s="6"/>
      <c r="D21" s="6"/>
      <c r="E21" s="6"/>
      <c r="F21" s="6"/>
      <c r="G21" s="6"/>
      <c r="H21" s="6"/>
      <c r="I21" s="6"/>
      <c r="J21" s="6"/>
      <c r="K21" s="18"/>
      <c r="L21" s="19">
        <f>L15</f>
        <v>2115.0100000000002</v>
      </c>
      <c r="M21" s="20"/>
      <c r="N21" s="20"/>
    </row>
    <row r="22" spans="1:14" s="2" customFormat="1" ht="21.95" customHeight="1" thickTop="1" thickBot="1" x14ac:dyDescent="0.3">
      <c r="A22" s="44" t="s">
        <v>1</v>
      </c>
      <c r="B22" s="200" t="s">
        <v>17</v>
      </c>
      <c r="C22" s="134"/>
      <c r="D22" s="134"/>
      <c r="E22" s="134"/>
      <c r="F22" s="134" t="s">
        <v>112</v>
      </c>
      <c r="G22" s="134"/>
      <c r="H22" s="134"/>
      <c r="I22" s="134"/>
      <c r="J22" s="213"/>
      <c r="K22" s="26">
        <v>0</v>
      </c>
      <c r="L22" s="19">
        <v>0</v>
      </c>
      <c r="M22" s="20"/>
      <c r="N22" s="20"/>
    </row>
    <row r="23" spans="1:14" s="2" customFormat="1" ht="21.95" customHeight="1" thickTop="1" thickBot="1" x14ac:dyDescent="0.3">
      <c r="A23" s="58" t="s">
        <v>2</v>
      </c>
      <c r="B23" s="200" t="s">
        <v>18</v>
      </c>
      <c r="C23" s="134"/>
      <c r="D23" s="134"/>
      <c r="E23" s="134"/>
      <c r="F23" s="134"/>
      <c r="G23" s="134"/>
      <c r="H23" s="134"/>
      <c r="I23" s="134"/>
      <c r="J23" s="213"/>
      <c r="K23" s="26">
        <v>0</v>
      </c>
      <c r="L23" s="66">
        <f>L21*K23</f>
        <v>0</v>
      </c>
      <c r="M23" s="20"/>
      <c r="N23" s="20"/>
    </row>
    <row r="24" spans="1:14" s="2" customFormat="1" ht="21.95" customHeight="1" thickTop="1" thickBot="1" x14ac:dyDescent="0.3">
      <c r="A24" s="44" t="s">
        <v>3</v>
      </c>
      <c r="B24" s="201" t="s">
        <v>19</v>
      </c>
      <c r="C24" s="201"/>
      <c r="D24" s="201"/>
      <c r="E24" s="201"/>
      <c r="F24" s="202"/>
      <c r="G24" s="201"/>
      <c r="H24" s="202"/>
      <c r="I24" s="201"/>
      <c r="J24" s="201"/>
      <c r="K24" s="203"/>
      <c r="L24" s="19">
        <v>0</v>
      </c>
      <c r="M24" s="20"/>
      <c r="N24" s="20"/>
    </row>
    <row r="25" spans="1:14" s="2" customFormat="1" ht="21.95" customHeight="1" thickTop="1" thickBot="1" x14ac:dyDescent="0.3">
      <c r="A25" s="44" t="s">
        <v>4</v>
      </c>
      <c r="B25" s="134" t="s">
        <v>59</v>
      </c>
      <c r="C25" s="134"/>
      <c r="D25" s="134"/>
      <c r="E25" s="134"/>
      <c r="F25" s="134"/>
      <c r="G25" s="134"/>
      <c r="H25" s="134"/>
      <c r="I25" s="134"/>
      <c r="J25" s="134"/>
      <c r="K25" s="135"/>
      <c r="L25" s="19">
        <v>0</v>
      </c>
      <c r="M25" s="20"/>
      <c r="N25" s="20"/>
    </row>
    <row r="26" spans="1:14" s="2" customFormat="1" ht="21.95" customHeight="1" thickTop="1" thickBot="1" x14ac:dyDescent="0.3">
      <c r="A26" s="44" t="s">
        <v>6</v>
      </c>
      <c r="B26" s="134" t="s">
        <v>60</v>
      </c>
      <c r="C26" s="134"/>
      <c r="D26" s="134"/>
      <c r="E26" s="134"/>
      <c r="F26" s="134"/>
      <c r="G26" s="134"/>
      <c r="H26" s="134"/>
      <c r="I26" s="134"/>
      <c r="J26" s="134"/>
      <c r="K26" s="135"/>
      <c r="L26" s="19">
        <v>0</v>
      </c>
      <c r="M26" s="20"/>
      <c r="N26" s="20"/>
    </row>
    <row r="27" spans="1:14" s="2" customFormat="1" ht="21.95" customHeight="1" thickTop="1" thickBot="1" x14ac:dyDescent="0.3">
      <c r="A27" s="204" t="s">
        <v>35</v>
      </c>
      <c r="B27" s="205"/>
      <c r="C27" s="205"/>
      <c r="D27" s="205"/>
      <c r="E27" s="205"/>
      <c r="F27" s="205"/>
      <c r="G27" s="205"/>
      <c r="H27" s="205"/>
      <c r="I27" s="205"/>
      <c r="J27" s="205"/>
      <c r="K27" s="206"/>
      <c r="L27" s="46">
        <f>SUM(L21:L26)</f>
        <v>2115.0100000000002</v>
      </c>
      <c r="M27" s="21"/>
      <c r="N27" s="21"/>
    </row>
    <row r="28" spans="1:14" s="2" customFormat="1" ht="21.95" customHeight="1" thickTop="1" thickBot="1" x14ac:dyDescent="0.3">
      <c r="A28" s="147"/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9"/>
    </row>
    <row r="29" spans="1:14" s="2" customFormat="1" ht="21.95" customHeight="1" thickTop="1" thickBot="1" x14ac:dyDescent="0.3">
      <c r="A29" s="139" t="s">
        <v>36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1"/>
      <c r="M29" s="21"/>
      <c r="N29" s="21"/>
    </row>
    <row r="30" spans="1:14" s="2" customFormat="1" ht="21.95" customHeight="1" thickTop="1" thickBot="1" x14ac:dyDescent="0.3">
      <c r="A30" s="178" t="s">
        <v>123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9"/>
      <c r="M30" s="12" t="s">
        <v>95</v>
      </c>
      <c r="N30" s="12" t="s">
        <v>97</v>
      </c>
    </row>
    <row r="31" spans="1:14" s="2" customFormat="1" ht="21.95" customHeight="1" thickTop="1" thickBot="1" x14ac:dyDescent="0.3">
      <c r="A31" s="22" t="s">
        <v>0</v>
      </c>
      <c r="B31" s="220" t="s">
        <v>16</v>
      </c>
      <c r="C31" s="220"/>
      <c r="D31" s="220"/>
      <c r="E31" s="220"/>
      <c r="F31" s="220"/>
      <c r="G31" s="220"/>
      <c r="H31" s="220"/>
      <c r="I31" s="220"/>
      <c r="J31" s="220"/>
      <c r="K31" s="23">
        <v>8.3299999999999999E-2</v>
      </c>
      <c r="L31" s="24">
        <f>L27*K31</f>
        <v>176.18033300000002</v>
      </c>
      <c r="M31" s="25"/>
      <c r="N31" s="25"/>
    </row>
    <row r="32" spans="1:14" s="2" customFormat="1" ht="21.95" customHeight="1" thickTop="1" thickBot="1" x14ac:dyDescent="0.3">
      <c r="A32" s="22" t="s">
        <v>1</v>
      </c>
      <c r="B32" s="220" t="s">
        <v>61</v>
      </c>
      <c r="C32" s="220"/>
      <c r="D32" s="220"/>
      <c r="E32" s="220"/>
      <c r="F32" s="220"/>
      <c r="G32" s="220"/>
      <c r="H32" s="220"/>
      <c r="I32" s="220"/>
      <c r="J32" s="220"/>
      <c r="K32" s="23">
        <v>0.121</v>
      </c>
      <c r="L32" s="24">
        <f>L27*K32</f>
        <v>255.91621000000001</v>
      </c>
      <c r="M32" s="25"/>
      <c r="N32" s="25"/>
    </row>
    <row r="33" spans="1:14" s="2" customFormat="1" ht="21.95" customHeight="1" thickTop="1" thickBot="1" x14ac:dyDescent="0.3">
      <c r="A33" s="47"/>
      <c r="B33" s="221" t="s">
        <v>8</v>
      </c>
      <c r="C33" s="221"/>
      <c r="D33" s="221"/>
      <c r="E33" s="221"/>
      <c r="F33" s="221"/>
      <c r="G33" s="221"/>
      <c r="H33" s="221"/>
      <c r="I33" s="221"/>
      <c r="J33" s="221"/>
      <c r="K33" s="48">
        <f>SUM(K31:K32)</f>
        <v>0.20429999999999998</v>
      </c>
      <c r="L33" s="46">
        <f>SUM(L31:L32)</f>
        <v>432.096543</v>
      </c>
      <c r="M33" s="21"/>
      <c r="N33" s="21"/>
    </row>
    <row r="34" spans="1:14" s="2" customFormat="1" ht="21.95" customHeight="1" thickTop="1" thickBot="1" x14ac:dyDescent="0.3">
      <c r="A34" s="147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9"/>
    </row>
    <row r="35" spans="1:14" s="2" customFormat="1" ht="21.95" customHeight="1" thickTop="1" thickBot="1" x14ac:dyDescent="0.3">
      <c r="A35" s="178" t="s">
        <v>37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9"/>
      <c r="M35" s="12" t="s">
        <v>95</v>
      </c>
      <c r="N35" s="12" t="s">
        <v>97</v>
      </c>
    </row>
    <row r="36" spans="1:14" s="2" customFormat="1" ht="21.95" customHeight="1" thickTop="1" thickBot="1" x14ac:dyDescent="0.3">
      <c r="A36" s="49" t="s">
        <v>0</v>
      </c>
      <c r="B36" s="188" t="s">
        <v>10</v>
      </c>
      <c r="C36" s="188"/>
      <c r="D36" s="188"/>
      <c r="E36" s="188"/>
      <c r="F36" s="188"/>
      <c r="G36" s="188"/>
      <c r="H36" s="188"/>
      <c r="I36" s="188"/>
      <c r="J36" s="188"/>
      <c r="K36" s="26">
        <v>0.2</v>
      </c>
      <c r="L36" s="19">
        <f>($L$27+$L$33)*K36</f>
        <v>509.42130860000009</v>
      </c>
      <c r="M36" s="20"/>
      <c r="N36" s="20"/>
    </row>
    <row r="37" spans="1:14" s="2" customFormat="1" ht="21.95" customHeight="1" thickTop="1" thickBot="1" x14ac:dyDescent="0.3">
      <c r="A37" s="49" t="s">
        <v>1</v>
      </c>
      <c r="B37" s="188" t="s">
        <v>62</v>
      </c>
      <c r="C37" s="188"/>
      <c r="D37" s="188"/>
      <c r="E37" s="188"/>
      <c r="F37" s="188"/>
      <c r="G37" s="188"/>
      <c r="H37" s="188"/>
      <c r="I37" s="188"/>
      <c r="J37" s="188"/>
      <c r="K37" s="26">
        <v>1.4999999999999999E-2</v>
      </c>
      <c r="L37" s="19">
        <f t="shared" ref="L37:L43" si="0">($L$27+$L$33)*K37</f>
        <v>38.206598145000001</v>
      </c>
      <c r="M37" s="20"/>
      <c r="N37" s="20"/>
    </row>
    <row r="38" spans="1:14" s="2" customFormat="1" ht="21.95" customHeight="1" thickTop="1" thickBot="1" x14ac:dyDescent="0.3">
      <c r="A38" s="49" t="s">
        <v>2</v>
      </c>
      <c r="B38" s="188" t="s">
        <v>63</v>
      </c>
      <c r="C38" s="188"/>
      <c r="D38" s="188"/>
      <c r="E38" s="188"/>
      <c r="F38" s="188"/>
      <c r="G38" s="188"/>
      <c r="H38" s="188"/>
      <c r="I38" s="188"/>
      <c r="J38" s="188"/>
      <c r="K38" s="26">
        <v>0.01</v>
      </c>
      <c r="L38" s="19">
        <f t="shared" si="0"/>
        <v>25.471065430000003</v>
      </c>
      <c r="M38" s="20"/>
      <c r="N38" s="20"/>
    </row>
    <row r="39" spans="1:14" s="2" customFormat="1" ht="21.95" customHeight="1" thickTop="1" thickBot="1" x14ac:dyDescent="0.3">
      <c r="A39" s="49" t="s">
        <v>3</v>
      </c>
      <c r="B39" s="188" t="s">
        <v>11</v>
      </c>
      <c r="C39" s="188"/>
      <c r="D39" s="188"/>
      <c r="E39" s="188"/>
      <c r="F39" s="188"/>
      <c r="G39" s="188"/>
      <c r="H39" s="188"/>
      <c r="I39" s="188"/>
      <c r="J39" s="188"/>
      <c r="K39" s="26">
        <v>2E-3</v>
      </c>
      <c r="L39" s="19">
        <f t="shared" si="0"/>
        <v>5.0942130860000008</v>
      </c>
      <c r="M39" s="20"/>
      <c r="N39" s="20"/>
    </row>
    <row r="40" spans="1:14" s="2" customFormat="1" ht="21.95" customHeight="1" thickTop="1" thickBot="1" x14ac:dyDescent="0.3">
      <c r="A40" s="49" t="s">
        <v>4</v>
      </c>
      <c r="B40" s="188" t="s">
        <v>64</v>
      </c>
      <c r="C40" s="188"/>
      <c r="D40" s="188"/>
      <c r="E40" s="188"/>
      <c r="F40" s="188"/>
      <c r="G40" s="188"/>
      <c r="H40" s="188"/>
      <c r="I40" s="188"/>
      <c r="J40" s="188"/>
      <c r="K40" s="26">
        <v>2.5000000000000001E-2</v>
      </c>
      <c r="L40" s="19">
        <f t="shared" si="0"/>
        <v>63.677663575000011</v>
      </c>
      <c r="M40" s="20"/>
      <c r="N40" s="20"/>
    </row>
    <row r="41" spans="1:14" s="2" customFormat="1" ht="21.95" customHeight="1" thickTop="1" thickBot="1" x14ac:dyDescent="0.3">
      <c r="A41" s="49" t="s">
        <v>5</v>
      </c>
      <c r="B41" s="188" t="s">
        <v>12</v>
      </c>
      <c r="C41" s="188"/>
      <c r="D41" s="188"/>
      <c r="E41" s="188"/>
      <c r="F41" s="188"/>
      <c r="G41" s="188"/>
      <c r="H41" s="188"/>
      <c r="I41" s="188"/>
      <c r="J41" s="188"/>
      <c r="K41" s="26">
        <v>0.08</v>
      </c>
      <c r="L41" s="19">
        <f t="shared" si="0"/>
        <v>203.76852344000002</v>
      </c>
      <c r="M41" s="20"/>
      <c r="N41" s="20"/>
    </row>
    <row r="42" spans="1:14" s="2" customFormat="1" ht="21.95" customHeight="1" thickTop="1" thickBot="1" x14ac:dyDescent="0.3">
      <c r="A42" s="49" t="s">
        <v>6</v>
      </c>
      <c r="B42" s="42" t="s">
        <v>65</v>
      </c>
      <c r="C42" s="195">
        <v>0.03</v>
      </c>
      <c r="D42" s="196"/>
      <c r="E42" s="196"/>
      <c r="F42" s="192" t="s">
        <v>92</v>
      </c>
      <c r="G42" s="193"/>
      <c r="H42" s="192">
        <v>2</v>
      </c>
      <c r="I42" s="193"/>
      <c r="J42" s="194"/>
      <c r="K42" s="26">
        <f>C42*H42</f>
        <v>0.06</v>
      </c>
      <c r="L42" s="19">
        <f t="shared" si="0"/>
        <v>152.82639258</v>
      </c>
      <c r="M42" s="20"/>
      <c r="N42" s="20"/>
    </row>
    <row r="43" spans="1:14" s="2" customFormat="1" ht="21.95" customHeight="1" thickTop="1" thickBot="1" x14ac:dyDescent="0.3">
      <c r="A43" s="49" t="s">
        <v>7</v>
      </c>
      <c r="B43" s="6" t="s">
        <v>13</v>
      </c>
      <c r="C43" s="6"/>
      <c r="D43" s="103"/>
      <c r="E43" s="103"/>
      <c r="F43" s="103"/>
      <c r="G43" s="28"/>
      <c r="H43" s="166"/>
      <c r="I43" s="166"/>
      <c r="J43" s="165"/>
      <c r="K43" s="26">
        <v>6.0000000000000001E-3</v>
      </c>
      <c r="L43" s="19">
        <f t="shared" si="0"/>
        <v>15.282639258000001</v>
      </c>
      <c r="M43" s="20"/>
      <c r="N43" s="20"/>
    </row>
    <row r="44" spans="1:14" s="2" customFormat="1" ht="21.95" customHeight="1" thickTop="1" thickBot="1" x14ac:dyDescent="0.3">
      <c r="A44" s="185" t="s">
        <v>8</v>
      </c>
      <c r="B44" s="185" t="s">
        <v>13</v>
      </c>
      <c r="C44" s="185"/>
      <c r="D44" s="185"/>
      <c r="E44" s="185"/>
      <c r="F44" s="185"/>
      <c r="G44" s="185"/>
      <c r="H44" s="185"/>
      <c r="I44" s="185"/>
      <c r="J44" s="185"/>
      <c r="K44" s="50">
        <f>SUM(K36:K43)</f>
        <v>0.39800000000000008</v>
      </c>
      <c r="L44" s="51">
        <f>SUM(L36:L43)</f>
        <v>1013.7484041140001</v>
      </c>
      <c r="M44" s="21"/>
      <c r="N44" s="21"/>
    </row>
    <row r="45" spans="1:14" s="2" customFormat="1" ht="21.95" customHeight="1" thickTop="1" thickBot="1" x14ac:dyDescent="0.3">
      <c r="A45" s="189" t="s">
        <v>114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1"/>
    </row>
    <row r="46" spans="1:14" s="2" customFormat="1" ht="21.95" customHeight="1" thickTop="1" thickBot="1" x14ac:dyDescent="0.3">
      <c r="A46" s="178" t="s">
        <v>38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9"/>
      <c r="M46" s="12" t="s">
        <v>95</v>
      </c>
      <c r="N46" s="12" t="s">
        <v>97</v>
      </c>
    </row>
    <row r="47" spans="1:14" s="2" customFormat="1" ht="21.95" customHeight="1" thickTop="1" thickBot="1" x14ac:dyDescent="0.3">
      <c r="A47" s="52" t="s">
        <v>0</v>
      </c>
      <c r="B47" s="173" t="s">
        <v>150</v>
      </c>
      <c r="C47" s="174"/>
      <c r="D47" s="174"/>
      <c r="E47" s="175"/>
      <c r="F47" s="83" t="s">
        <v>133</v>
      </c>
      <c r="G47" s="84">
        <v>4.05</v>
      </c>
      <c r="H47" s="83" t="s">
        <v>132</v>
      </c>
      <c r="I47" s="83">
        <v>23</v>
      </c>
      <c r="J47" s="83" t="s">
        <v>131</v>
      </c>
      <c r="K47" s="85">
        <v>0.06</v>
      </c>
      <c r="L47" s="19">
        <f>IF((G47*I47*2)-(L21*K47)&lt;0,0,((G47*I47*2)-(L21*K47)))</f>
        <v>59.399399999999972</v>
      </c>
      <c r="M47" s="25"/>
      <c r="N47" s="25"/>
    </row>
    <row r="48" spans="1:14" s="2" customFormat="1" ht="21.95" customHeight="1" thickTop="1" thickBot="1" x14ac:dyDescent="0.3">
      <c r="A48" s="52" t="s">
        <v>1</v>
      </c>
      <c r="B48" s="104" t="s">
        <v>149</v>
      </c>
      <c r="C48" s="104"/>
      <c r="D48" s="104"/>
      <c r="E48" s="104"/>
      <c r="F48" s="83" t="s">
        <v>133</v>
      </c>
      <c r="G48" s="84">
        <v>16.5</v>
      </c>
      <c r="H48" s="83" t="s">
        <v>132</v>
      </c>
      <c r="I48" s="83">
        <v>23</v>
      </c>
      <c r="J48" s="83" t="s">
        <v>131</v>
      </c>
      <c r="K48" s="85">
        <v>0.2</v>
      </c>
      <c r="L48" s="19">
        <f>G48*I48*(1-K48)</f>
        <v>303.60000000000002</v>
      </c>
      <c r="M48" s="25"/>
      <c r="N48" s="25"/>
    </row>
    <row r="49" spans="1:14" s="2" customFormat="1" ht="21.95" customHeight="1" thickTop="1" thickBot="1" x14ac:dyDescent="0.3">
      <c r="A49" s="52" t="s">
        <v>2</v>
      </c>
      <c r="B49" s="176" t="s">
        <v>151</v>
      </c>
      <c r="C49" s="176"/>
      <c r="D49" s="176"/>
      <c r="E49" s="176"/>
      <c r="F49" s="176"/>
      <c r="G49" s="176"/>
      <c r="H49" s="176"/>
      <c r="I49" s="176"/>
      <c r="J49" s="176"/>
      <c r="K49" s="176"/>
      <c r="L49" s="19">
        <v>0</v>
      </c>
      <c r="M49" s="25"/>
      <c r="N49" s="25"/>
    </row>
    <row r="50" spans="1:14" s="2" customFormat="1" ht="21.95" customHeight="1" thickTop="1" thickBot="1" x14ac:dyDescent="0.3">
      <c r="A50" s="52" t="s">
        <v>3</v>
      </c>
      <c r="B50" s="176" t="s">
        <v>153</v>
      </c>
      <c r="C50" s="176"/>
      <c r="D50" s="176"/>
      <c r="E50" s="176"/>
      <c r="F50" s="176"/>
      <c r="G50" s="176"/>
      <c r="H50" s="176"/>
      <c r="I50" s="176"/>
      <c r="J50" s="176"/>
      <c r="K50" s="176"/>
      <c r="L50" s="19">
        <v>0</v>
      </c>
      <c r="M50" s="25"/>
      <c r="N50" s="25"/>
    </row>
    <row r="51" spans="1:14" s="2" customFormat="1" ht="21.95" customHeight="1" thickTop="1" thickBot="1" x14ac:dyDescent="0.3">
      <c r="A51" s="52" t="s">
        <v>4</v>
      </c>
      <c r="B51" s="176" t="s">
        <v>66</v>
      </c>
      <c r="C51" s="176"/>
      <c r="D51" s="176"/>
      <c r="E51" s="176"/>
      <c r="F51" s="176"/>
      <c r="G51" s="176"/>
      <c r="H51" s="176"/>
      <c r="I51" s="176"/>
      <c r="J51" s="176"/>
      <c r="K51" s="176"/>
      <c r="L51" s="19">
        <v>0</v>
      </c>
      <c r="M51" s="25"/>
      <c r="N51" s="25"/>
    </row>
    <row r="52" spans="1:14" s="2" customFormat="1" ht="21.95" customHeight="1" thickTop="1" thickBot="1" x14ac:dyDescent="0.3">
      <c r="A52" s="52" t="s">
        <v>5</v>
      </c>
      <c r="B52" s="176" t="s">
        <v>154</v>
      </c>
      <c r="C52" s="176"/>
      <c r="D52" s="176"/>
      <c r="E52" s="176"/>
      <c r="F52" s="176"/>
      <c r="G52" s="176"/>
      <c r="H52" s="176"/>
      <c r="I52" s="176"/>
      <c r="J52" s="176"/>
      <c r="K52" s="176"/>
      <c r="L52" s="19">
        <v>16.71</v>
      </c>
      <c r="M52" s="25"/>
      <c r="N52" s="25"/>
    </row>
    <row r="53" spans="1:14" s="2" customFormat="1" ht="21.95" customHeight="1" thickTop="1" thickBot="1" x14ac:dyDescent="0.3">
      <c r="A53" s="52" t="s">
        <v>6</v>
      </c>
      <c r="B53" s="176" t="s">
        <v>67</v>
      </c>
      <c r="C53" s="176"/>
      <c r="D53" s="176"/>
      <c r="E53" s="176"/>
      <c r="F53" s="176"/>
      <c r="G53" s="176"/>
      <c r="H53" s="176"/>
      <c r="I53" s="176"/>
      <c r="J53" s="176"/>
      <c r="K53" s="176"/>
      <c r="L53" s="19">
        <v>0</v>
      </c>
      <c r="M53" s="25"/>
      <c r="N53" s="25"/>
    </row>
    <row r="54" spans="1:14" s="2" customFormat="1" ht="21.95" customHeight="1" thickTop="1" thickBot="1" x14ac:dyDescent="0.3">
      <c r="A54" s="52" t="s">
        <v>7</v>
      </c>
      <c r="B54" s="176" t="s">
        <v>152</v>
      </c>
      <c r="C54" s="176"/>
      <c r="D54" s="176"/>
      <c r="E54" s="176"/>
      <c r="F54" s="176"/>
      <c r="G54" s="176"/>
      <c r="H54" s="176"/>
      <c r="I54" s="176"/>
      <c r="J54" s="176"/>
      <c r="K54" s="176"/>
      <c r="L54" s="19">
        <v>0</v>
      </c>
      <c r="M54" s="25"/>
      <c r="N54" s="25"/>
    </row>
    <row r="55" spans="1:14" s="2" customFormat="1" ht="21.95" customHeight="1" thickTop="1" thickBot="1" x14ac:dyDescent="0.3">
      <c r="A55" s="52" t="s">
        <v>20</v>
      </c>
      <c r="B55" s="176" t="s">
        <v>134</v>
      </c>
      <c r="C55" s="176"/>
      <c r="D55" s="176"/>
      <c r="E55" s="176"/>
      <c r="F55" s="176"/>
      <c r="G55" s="176"/>
      <c r="H55" s="176"/>
      <c r="I55" s="176"/>
      <c r="J55" s="176"/>
      <c r="K55" s="176"/>
      <c r="L55" s="19">
        <v>0</v>
      </c>
      <c r="M55" s="25"/>
      <c r="N55" s="25"/>
    </row>
    <row r="56" spans="1:14" s="2" customFormat="1" ht="21.95" customHeight="1" thickTop="1" thickBot="1" x14ac:dyDescent="0.3">
      <c r="A56" s="125" t="s">
        <v>8</v>
      </c>
      <c r="B56" s="126"/>
      <c r="C56" s="126"/>
      <c r="D56" s="126"/>
      <c r="E56" s="126"/>
      <c r="F56" s="126"/>
      <c r="G56" s="126"/>
      <c r="H56" s="126"/>
      <c r="I56" s="126"/>
      <c r="J56" s="126"/>
      <c r="K56" s="146"/>
      <c r="L56" s="51">
        <f>SUM(L47:L55)</f>
        <v>379.70939999999996</v>
      </c>
      <c r="M56" s="21"/>
      <c r="N56" s="21"/>
    </row>
    <row r="57" spans="1:14" s="2" customFormat="1" ht="21.95" customHeight="1" thickTop="1" thickBot="1" x14ac:dyDescent="0.3">
      <c r="A57" s="147"/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9"/>
    </row>
    <row r="58" spans="1:14" s="2" customFormat="1" ht="21.95" customHeight="1" thickTop="1" thickBot="1" x14ac:dyDescent="0.3">
      <c r="A58" s="178" t="s">
        <v>39</v>
      </c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9"/>
      <c r="M58" s="12" t="s">
        <v>95</v>
      </c>
      <c r="N58" s="12" t="s">
        <v>97</v>
      </c>
    </row>
    <row r="59" spans="1:14" s="2" customFormat="1" ht="21.95" customHeight="1" thickTop="1" thickBot="1" x14ac:dyDescent="0.3">
      <c r="A59" s="29" t="s">
        <v>21</v>
      </c>
      <c r="B59" s="176" t="s">
        <v>111</v>
      </c>
      <c r="C59" s="176"/>
      <c r="D59" s="176"/>
      <c r="E59" s="176"/>
      <c r="F59" s="176"/>
      <c r="G59" s="176"/>
      <c r="H59" s="176"/>
      <c r="I59" s="176"/>
      <c r="J59" s="176"/>
      <c r="K59" s="30">
        <f>K33</f>
        <v>0.20429999999999998</v>
      </c>
      <c r="L59" s="19">
        <f>L33</f>
        <v>432.096543</v>
      </c>
      <c r="M59" s="25"/>
      <c r="N59" s="25"/>
    </row>
    <row r="60" spans="1:14" s="2" customFormat="1" ht="21.95" customHeight="1" thickTop="1" thickBot="1" x14ac:dyDescent="0.3">
      <c r="A60" s="29" t="s">
        <v>22</v>
      </c>
      <c r="B60" s="176" t="s">
        <v>23</v>
      </c>
      <c r="C60" s="176"/>
      <c r="D60" s="176"/>
      <c r="E60" s="176"/>
      <c r="F60" s="176"/>
      <c r="G60" s="176"/>
      <c r="H60" s="176"/>
      <c r="I60" s="176"/>
      <c r="J60" s="176"/>
      <c r="K60" s="30">
        <f>K44</f>
        <v>0.39800000000000008</v>
      </c>
      <c r="L60" s="19">
        <f>L44</f>
        <v>1013.7484041140001</v>
      </c>
      <c r="M60" s="25"/>
      <c r="N60" s="25"/>
    </row>
    <row r="61" spans="1:14" s="2" customFormat="1" ht="21.95" customHeight="1" thickTop="1" thickBot="1" x14ac:dyDescent="0.3">
      <c r="A61" s="29" t="s">
        <v>24</v>
      </c>
      <c r="B61" s="186" t="s">
        <v>68</v>
      </c>
      <c r="C61" s="186"/>
      <c r="D61" s="186"/>
      <c r="E61" s="186"/>
      <c r="F61" s="186"/>
      <c r="G61" s="186"/>
      <c r="H61" s="186"/>
      <c r="I61" s="186"/>
      <c r="J61" s="186"/>
      <c r="K61" s="186"/>
      <c r="L61" s="19">
        <f>L56</f>
        <v>379.70939999999996</v>
      </c>
      <c r="M61" s="25"/>
      <c r="N61" s="25"/>
    </row>
    <row r="62" spans="1:14" s="2" customFormat="1" ht="21.95" customHeight="1" thickTop="1" thickBot="1" x14ac:dyDescent="0.3">
      <c r="A62" s="125" t="s">
        <v>8</v>
      </c>
      <c r="B62" s="126"/>
      <c r="C62" s="126"/>
      <c r="D62" s="126"/>
      <c r="E62" s="126"/>
      <c r="F62" s="126"/>
      <c r="G62" s="126"/>
      <c r="H62" s="126"/>
      <c r="I62" s="126"/>
      <c r="J62" s="126"/>
      <c r="K62" s="146"/>
      <c r="L62" s="53">
        <f>SUM(L59:L61)</f>
        <v>1825.5543471140002</v>
      </c>
      <c r="M62" s="21"/>
      <c r="N62" s="21"/>
    </row>
    <row r="63" spans="1:14" s="31" customFormat="1" ht="21.95" customHeight="1" thickTop="1" thickBot="1" x14ac:dyDescent="0.3">
      <c r="A63" s="187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</row>
    <row r="64" spans="1:14" s="31" customFormat="1" ht="21.95" customHeight="1" thickTop="1" thickBot="1" x14ac:dyDescent="0.3">
      <c r="A64" s="139" t="s">
        <v>40</v>
      </c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1"/>
      <c r="M64" s="12" t="s">
        <v>95</v>
      </c>
      <c r="N64" s="12" t="s">
        <v>97</v>
      </c>
    </row>
    <row r="65" spans="1:14" s="31" customFormat="1" ht="21.95" customHeight="1" thickTop="1" thickBot="1" x14ac:dyDescent="0.3">
      <c r="A65" s="52" t="s">
        <v>0</v>
      </c>
      <c r="B65" s="176" t="s">
        <v>69</v>
      </c>
      <c r="C65" s="176"/>
      <c r="D65" s="176"/>
      <c r="E65" s="176"/>
      <c r="F65" s="176"/>
      <c r="G65" s="176"/>
      <c r="H65" s="176"/>
      <c r="I65" s="176"/>
      <c r="J65" s="176"/>
      <c r="K65" s="30">
        <v>4.1999999999999997E-3</v>
      </c>
      <c r="L65" s="19">
        <f>$L$27*K65</f>
        <v>8.8830419999999997</v>
      </c>
      <c r="M65" s="20"/>
      <c r="N65" s="20"/>
    </row>
    <row r="66" spans="1:14" s="31" customFormat="1" ht="21.95" customHeight="1" thickTop="1" thickBot="1" x14ac:dyDescent="0.3">
      <c r="A66" s="52" t="s">
        <v>1</v>
      </c>
      <c r="B66" s="176" t="s">
        <v>70</v>
      </c>
      <c r="C66" s="176"/>
      <c r="D66" s="176"/>
      <c r="E66" s="176"/>
      <c r="F66" s="176"/>
      <c r="G66" s="176"/>
      <c r="H66" s="176"/>
      <c r="I66" s="176"/>
      <c r="J66" s="176"/>
      <c r="K66" s="30">
        <v>2.9999999999999997E-4</v>
      </c>
      <c r="L66" s="19">
        <f t="shared" ref="L66:L70" si="1">$L$27*K66</f>
        <v>0.63450300000000004</v>
      </c>
      <c r="M66" s="20"/>
      <c r="N66" s="20"/>
    </row>
    <row r="67" spans="1:14" s="31" customFormat="1" ht="21.95" customHeight="1" thickTop="1" thickBot="1" x14ac:dyDescent="0.3">
      <c r="A67" s="52" t="s">
        <v>2</v>
      </c>
      <c r="B67" s="184" t="s">
        <v>109</v>
      </c>
      <c r="C67" s="184"/>
      <c r="D67" s="184"/>
      <c r="E67" s="184"/>
      <c r="F67" s="184"/>
      <c r="G67" s="184"/>
      <c r="H67" s="184"/>
      <c r="I67" s="184"/>
      <c r="J67" s="184"/>
      <c r="K67" s="30">
        <v>0.02</v>
      </c>
      <c r="L67" s="19">
        <f t="shared" si="1"/>
        <v>42.300200000000004</v>
      </c>
      <c r="M67" s="20"/>
      <c r="N67" s="20"/>
    </row>
    <row r="68" spans="1:14" s="31" customFormat="1" ht="21.95" customHeight="1" thickTop="1" thickBot="1" x14ac:dyDescent="0.3">
      <c r="A68" s="52" t="s">
        <v>3</v>
      </c>
      <c r="B68" s="176" t="s">
        <v>71</v>
      </c>
      <c r="C68" s="176"/>
      <c r="D68" s="176"/>
      <c r="E68" s="176"/>
      <c r="F68" s="176"/>
      <c r="G68" s="176"/>
      <c r="H68" s="176"/>
      <c r="I68" s="176"/>
      <c r="J68" s="176"/>
      <c r="K68" s="30">
        <v>1.9400000000000001E-2</v>
      </c>
      <c r="L68" s="19">
        <f t="shared" si="1"/>
        <v>41.031194000000006</v>
      </c>
      <c r="M68" s="20"/>
      <c r="N68" s="20"/>
    </row>
    <row r="69" spans="1:14" s="31" customFormat="1" ht="21.95" customHeight="1" thickTop="1" thickBot="1" x14ac:dyDescent="0.3">
      <c r="A69" s="52" t="s">
        <v>4</v>
      </c>
      <c r="B69" s="176" t="s">
        <v>72</v>
      </c>
      <c r="C69" s="176"/>
      <c r="D69" s="176"/>
      <c r="E69" s="176"/>
      <c r="F69" s="176"/>
      <c r="G69" s="176"/>
      <c r="H69" s="176"/>
      <c r="I69" s="176"/>
      <c r="J69" s="176"/>
      <c r="K69" s="30">
        <v>7.7000000000000002E-3</v>
      </c>
      <c r="L69" s="19">
        <f>$L$27*K69</f>
        <v>16.285577000000004</v>
      </c>
      <c r="M69" s="20"/>
      <c r="N69" s="20"/>
    </row>
    <row r="70" spans="1:14" s="31" customFormat="1" ht="21.95" customHeight="1" thickTop="1" thickBot="1" x14ac:dyDescent="0.3">
      <c r="A70" s="52" t="s">
        <v>5</v>
      </c>
      <c r="B70" s="184" t="s">
        <v>110</v>
      </c>
      <c r="C70" s="184"/>
      <c r="D70" s="184"/>
      <c r="E70" s="184"/>
      <c r="F70" s="184"/>
      <c r="G70" s="184"/>
      <c r="H70" s="184"/>
      <c r="I70" s="184"/>
      <c r="J70" s="184"/>
      <c r="K70" s="30">
        <v>0.02</v>
      </c>
      <c r="L70" s="19">
        <f t="shared" si="1"/>
        <v>42.300200000000004</v>
      </c>
      <c r="M70" s="20"/>
      <c r="N70" s="20"/>
    </row>
    <row r="71" spans="1:14" s="31" customFormat="1" ht="21.95" customHeight="1" thickTop="1" thickBot="1" x14ac:dyDescent="0.3">
      <c r="A71" s="185" t="s">
        <v>8</v>
      </c>
      <c r="B71" s="185"/>
      <c r="C71" s="185"/>
      <c r="D71" s="185"/>
      <c r="E71" s="185"/>
      <c r="F71" s="185"/>
      <c r="G71" s="185"/>
      <c r="H71" s="185"/>
      <c r="I71" s="185"/>
      <c r="J71" s="185"/>
      <c r="K71" s="50">
        <f>SUM(K65:K70)</f>
        <v>7.1599999999999997E-2</v>
      </c>
      <c r="L71" s="51">
        <f>SUM(L65:L70)</f>
        <v>151.43471600000001</v>
      </c>
      <c r="M71" s="21"/>
      <c r="N71" s="21"/>
    </row>
    <row r="72" spans="1:14" s="31" customFormat="1" ht="21.95" customHeight="1" thickTop="1" thickBot="1" x14ac:dyDescent="0.3">
      <c r="A72" s="147"/>
      <c r="B72" s="148"/>
      <c r="C72" s="148"/>
      <c r="D72" s="148"/>
      <c r="E72" s="148"/>
      <c r="F72" s="148"/>
      <c r="G72" s="148"/>
      <c r="H72" s="148"/>
      <c r="I72" s="148"/>
      <c r="J72" s="148"/>
      <c r="K72" s="148"/>
      <c r="L72" s="149"/>
    </row>
    <row r="73" spans="1:14" s="31" customFormat="1" ht="21.95" customHeight="1" thickTop="1" thickBot="1" x14ac:dyDescent="0.3">
      <c r="A73" s="139" t="s">
        <v>25</v>
      </c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1"/>
      <c r="M73" s="21"/>
      <c r="N73" s="21"/>
    </row>
    <row r="74" spans="1:14" s="31" customFormat="1" ht="21.95" customHeight="1" thickTop="1" thickBot="1" x14ac:dyDescent="0.3">
      <c r="A74" s="178" t="s">
        <v>41</v>
      </c>
      <c r="B74" s="178"/>
      <c r="C74" s="178"/>
      <c r="D74" s="178"/>
      <c r="E74" s="178"/>
      <c r="F74" s="178"/>
      <c r="G74" s="178"/>
      <c r="H74" s="178"/>
      <c r="I74" s="178"/>
      <c r="J74" s="178"/>
      <c r="K74" s="178"/>
      <c r="L74" s="179"/>
      <c r="M74" s="12" t="s">
        <v>95</v>
      </c>
      <c r="N74" s="12" t="s">
        <v>97</v>
      </c>
    </row>
    <row r="75" spans="1:14" s="31" customFormat="1" ht="21.95" customHeight="1" thickTop="1" thickBot="1" x14ac:dyDescent="0.3">
      <c r="A75" s="52" t="s">
        <v>0</v>
      </c>
      <c r="B75" s="176" t="s">
        <v>137</v>
      </c>
      <c r="C75" s="176"/>
      <c r="D75" s="176"/>
      <c r="E75" s="176"/>
      <c r="F75" s="176"/>
      <c r="G75" s="176"/>
      <c r="H75" s="176"/>
      <c r="I75" s="176"/>
      <c r="J75" s="176"/>
      <c r="K75" s="30">
        <v>0</v>
      </c>
      <c r="L75" s="19">
        <f>$L$27*K75</f>
        <v>0</v>
      </c>
      <c r="M75" s="20"/>
      <c r="N75" s="20"/>
    </row>
    <row r="76" spans="1:14" s="31" customFormat="1" ht="21.95" customHeight="1" thickTop="1" thickBot="1" x14ac:dyDescent="0.3">
      <c r="A76" s="52" t="s">
        <v>1</v>
      </c>
      <c r="B76" s="176" t="s">
        <v>73</v>
      </c>
      <c r="C76" s="176"/>
      <c r="D76" s="176"/>
      <c r="E76" s="176"/>
      <c r="F76" s="176"/>
      <c r="G76" s="176"/>
      <c r="H76" s="176"/>
      <c r="I76" s="176"/>
      <c r="J76" s="176"/>
      <c r="K76" s="30">
        <v>2.8E-3</v>
      </c>
      <c r="L76" s="19">
        <f t="shared" ref="L76:L80" si="2">$L$27*K76</f>
        <v>5.922028000000001</v>
      </c>
      <c r="M76" s="20"/>
      <c r="N76" s="20"/>
    </row>
    <row r="77" spans="1:14" s="31" customFormat="1" ht="21.95" customHeight="1" thickTop="1" thickBot="1" x14ac:dyDescent="0.3">
      <c r="A77" s="52" t="s">
        <v>2</v>
      </c>
      <c r="B77" s="176" t="s">
        <v>136</v>
      </c>
      <c r="C77" s="176"/>
      <c r="D77" s="176"/>
      <c r="E77" s="176"/>
      <c r="F77" s="176"/>
      <c r="G77" s="176"/>
      <c r="H77" s="176"/>
      <c r="I77" s="176"/>
      <c r="J77" s="176"/>
      <c r="K77" s="30">
        <v>2.0000000000000001E-4</v>
      </c>
      <c r="L77" s="19">
        <f t="shared" si="2"/>
        <v>0.42300200000000004</v>
      </c>
      <c r="M77" s="20"/>
      <c r="N77" s="20"/>
    </row>
    <row r="78" spans="1:14" s="31" customFormat="1" ht="21.95" customHeight="1" thickTop="1" thickBot="1" x14ac:dyDescent="0.3">
      <c r="A78" s="52" t="s">
        <v>3</v>
      </c>
      <c r="B78" s="176" t="s">
        <v>74</v>
      </c>
      <c r="C78" s="176"/>
      <c r="D78" s="176"/>
      <c r="E78" s="176"/>
      <c r="F78" s="176"/>
      <c r="G78" s="176"/>
      <c r="H78" s="176"/>
      <c r="I78" s="176"/>
      <c r="J78" s="176"/>
      <c r="K78" s="30">
        <v>3.3E-3</v>
      </c>
      <c r="L78" s="19">
        <f t="shared" si="2"/>
        <v>6.9795330000000009</v>
      </c>
      <c r="M78" s="20"/>
      <c r="N78" s="20"/>
    </row>
    <row r="79" spans="1:14" s="31" customFormat="1" ht="21.95" customHeight="1" thickTop="1" thickBot="1" x14ac:dyDescent="0.3">
      <c r="A79" s="52" t="s">
        <v>4</v>
      </c>
      <c r="B79" s="176" t="s">
        <v>75</v>
      </c>
      <c r="C79" s="176"/>
      <c r="D79" s="176"/>
      <c r="E79" s="176"/>
      <c r="F79" s="176"/>
      <c r="G79" s="176"/>
      <c r="H79" s="176"/>
      <c r="I79" s="176"/>
      <c r="J79" s="176"/>
      <c r="K79" s="30">
        <v>6.9999999999999999E-4</v>
      </c>
      <c r="L79" s="19">
        <f t="shared" si="2"/>
        <v>1.4805070000000002</v>
      </c>
      <c r="M79" s="20"/>
      <c r="N79" s="20"/>
    </row>
    <row r="80" spans="1:14" s="31" customFormat="1" ht="21.95" customHeight="1" thickTop="1" thickBot="1" x14ac:dyDescent="0.3">
      <c r="A80" s="52" t="s">
        <v>5</v>
      </c>
      <c r="B80" s="176" t="s">
        <v>76</v>
      </c>
      <c r="C80" s="176"/>
      <c r="D80" s="176"/>
      <c r="E80" s="176"/>
      <c r="F80" s="176"/>
      <c r="G80" s="176"/>
      <c r="H80" s="176"/>
      <c r="I80" s="176"/>
      <c r="J80" s="176"/>
      <c r="K80" s="30">
        <v>5.5050000000000003E-3</v>
      </c>
      <c r="L80" s="19">
        <f t="shared" si="2"/>
        <v>11.643130050000002</v>
      </c>
      <c r="M80" s="20"/>
      <c r="N80" s="20"/>
    </row>
    <row r="81" spans="1:14" s="31" customFormat="1" ht="21.95" customHeight="1" thickTop="1" thickBot="1" x14ac:dyDescent="0.3">
      <c r="A81" s="180" t="s">
        <v>8</v>
      </c>
      <c r="B81" s="180"/>
      <c r="C81" s="180"/>
      <c r="D81" s="180"/>
      <c r="E81" s="180"/>
      <c r="F81" s="180"/>
      <c r="G81" s="180"/>
      <c r="H81" s="180"/>
      <c r="I81" s="180"/>
      <c r="J81" s="180"/>
      <c r="K81" s="50">
        <f>SUM(K75:K80)</f>
        <v>1.2505E-2</v>
      </c>
      <c r="L81" s="51">
        <f>SUM(L75:L80)</f>
        <v>26.448200050000004</v>
      </c>
      <c r="M81" s="21"/>
      <c r="N81" s="21"/>
    </row>
    <row r="82" spans="1:14" s="31" customFormat="1" ht="21.95" customHeight="1" thickTop="1" thickBot="1" x14ac:dyDescent="0.3">
      <c r="A82" s="177"/>
      <c r="B82" s="148"/>
      <c r="C82" s="148"/>
      <c r="D82" s="148"/>
      <c r="E82" s="148"/>
      <c r="F82" s="148"/>
      <c r="G82" s="148"/>
      <c r="H82" s="148"/>
      <c r="I82" s="148"/>
      <c r="J82" s="148"/>
      <c r="K82" s="148"/>
      <c r="L82" s="149"/>
    </row>
    <row r="83" spans="1:14" s="31" customFormat="1" ht="21.95" customHeight="1" thickTop="1" thickBot="1" x14ac:dyDescent="0.3">
      <c r="A83" s="178" t="s">
        <v>42</v>
      </c>
      <c r="B83" s="178"/>
      <c r="C83" s="178"/>
      <c r="D83" s="178"/>
      <c r="E83" s="178"/>
      <c r="F83" s="178"/>
      <c r="G83" s="178"/>
      <c r="H83" s="178"/>
      <c r="I83" s="178"/>
      <c r="J83" s="178"/>
      <c r="K83" s="178"/>
      <c r="L83" s="179"/>
      <c r="M83" s="12" t="s">
        <v>95</v>
      </c>
      <c r="N83" s="12" t="s">
        <v>97</v>
      </c>
    </row>
    <row r="84" spans="1:14" s="31" customFormat="1" ht="21.95" customHeight="1" thickTop="1" thickBot="1" x14ac:dyDescent="0.3">
      <c r="A84" s="52" t="s">
        <v>0</v>
      </c>
      <c r="B84" s="173" t="s">
        <v>77</v>
      </c>
      <c r="C84" s="174"/>
      <c r="D84" s="174"/>
      <c r="E84" s="174"/>
      <c r="F84" s="174"/>
      <c r="G84" s="174"/>
      <c r="H84" s="174"/>
      <c r="I84" s="174"/>
      <c r="J84" s="174"/>
      <c r="K84" s="175"/>
      <c r="L84" s="19">
        <v>0</v>
      </c>
      <c r="M84" s="20"/>
      <c r="N84" s="20"/>
    </row>
    <row r="85" spans="1:14" s="31" customFormat="1" ht="21.95" customHeight="1" thickTop="1" thickBot="1" x14ac:dyDescent="0.3">
      <c r="A85" s="181" t="s">
        <v>8</v>
      </c>
      <c r="B85" s="182"/>
      <c r="C85" s="182"/>
      <c r="D85" s="182"/>
      <c r="E85" s="182"/>
      <c r="F85" s="182"/>
      <c r="G85" s="182"/>
      <c r="H85" s="182"/>
      <c r="I85" s="182"/>
      <c r="J85" s="182"/>
      <c r="K85" s="183"/>
      <c r="L85" s="55">
        <f>L84</f>
        <v>0</v>
      </c>
      <c r="M85" s="20"/>
      <c r="N85" s="20"/>
    </row>
    <row r="86" spans="1:14" s="31" customFormat="1" ht="21.95" customHeight="1" thickTop="1" thickBot="1" x14ac:dyDescent="0.3">
      <c r="A86" s="147"/>
      <c r="B86" s="148"/>
      <c r="C86" s="148"/>
      <c r="D86" s="148"/>
      <c r="E86" s="148"/>
      <c r="F86" s="148"/>
      <c r="G86" s="148"/>
      <c r="H86" s="148"/>
      <c r="I86" s="148"/>
      <c r="J86" s="148"/>
      <c r="K86" s="148"/>
      <c r="L86" s="149"/>
    </row>
    <row r="87" spans="1:14" s="31" customFormat="1" ht="21.95" customHeight="1" thickTop="1" thickBot="1" x14ac:dyDescent="0.3">
      <c r="A87" s="178" t="s">
        <v>26</v>
      </c>
      <c r="B87" s="178"/>
      <c r="C87" s="178"/>
      <c r="D87" s="178"/>
      <c r="E87" s="178"/>
      <c r="F87" s="178"/>
      <c r="G87" s="178"/>
      <c r="H87" s="178"/>
      <c r="I87" s="178"/>
      <c r="J87" s="178"/>
      <c r="K87" s="178"/>
      <c r="L87" s="179"/>
      <c r="M87" s="12" t="s">
        <v>95</v>
      </c>
      <c r="N87" s="12" t="s">
        <v>97</v>
      </c>
    </row>
    <row r="88" spans="1:14" s="31" customFormat="1" ht="21.95" customHeight="1" thickTop="1" thickBot="1" x14ac:dyDescent="0.3">
      <c r="A88" s="52" t="s">
        <v>9</v>
      </c>
      <c r="B88" s="173" t="s">
        <v>78</v>
      </c>
      <c r="C88" s="174"/>
      <c r="D88" s="174"/>
      <c r="E88" s="174"/>
      <c r="F88" s="174"/>
      <c r="G88" s="174"/>
      <c r="H88" s="174"/>
      <c r="I88" s="174"/>
      <c r="J88" s="174"/>
      <c r="K88" s="175"/>
      <c r="L88" s="19">
        <f>L81</f>
        <v>26.448200050000004</v>
      </c>
      <c r="M88" s="20"/>
      <c r="N88" s="20"/>
    </row>
    <row r="89" spans="1:14" s="31" customFormat="1" ht="21.95" customHeight="1" thickTop="1" thickBot="1" x14ac:dyDescent="0.3">
      <c r="A89" s="52" t="s">
        <v>14</v>
      </c>
      <c r="B89" s="173" t="s">
        <v>79</v>
      </c>
      <c r="C89" s="174"/>
      <c r="D89" s="174"/>
      <c r="E89" s="174"/>
      <c r="F89" s="174"/>
      <c r="G89" s="174"/>
      <c r="H89" s="174"/>
      <c r="I89" s="174"/>
      <c r="J89" s="174"/>
      <c r="K89" s="175"/>
      <c r="L89" s="19">
        <f>L85</f>
        <v>0</v>
      </c>
      <c r="M89" s="20"/>
      <c r="N89" s="20"/>
    </row>
    <row r="90" spans="1:14" s="31" customFormat="1" ht="21.95" customHeight="1" thickTop="1" thickBot="1" x14ac:dyDescent="0.3">
      <c r="A90" s="125" t="s">
        <v>8</v>
      </c>
      <c r="B90" s="126"/>
      <c r="C90" s="126"/>
      <c r="D90" s="126"/>
      <c r="E90" s="126"/>
      <c r="F90" s="126"/>
      <c r="G90" s="126"/>
      <c r="H90" s="126"/>
      <c r="I90" s="126"/>
      <c r="J90" s="126"/>
      <c r="K90" s="146"/>
      <c r="L90" s="54">
        <f>SUM(L88:L89)</f>
        <v>26.448200050000004</v>
      </c>
      <c r="M90" s="32"/>
      <c r="N90" s="32"/>
    </row>
    <row r="91" spans="1:14" s="31" customFormat="1" ht="21.95" customHeight="1" thickTop="1" thickBot="1" x14ac:dyDescent="0.3">
      <c r="A91" s="147"/>
      <c r="B91" s="148"/>
      <c r="C91" s="148"/>
      <c r="D91" s="148"/>
      <c r="E91" s="148"/>
      <c r="F91" s="148"/>
      <c r="G91" s="148"/>
      <c r="H91" s="148"/>
      <c r="I91" s="148"/>
      <c r="J91" s="148"/>
      <c r="K91" s="148"/>
      <c r="L91" s="149"/>
    </row>
    <row r="92" spans="1:14" s="2" customFormat="1" ht="21.95" customHeight="1" thickTop="1" thickBot="1" x14ac:dyDescent="0.3">
      <c r="A92" s="139" t="s">
        <v>43</v>
      </c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1"/>
      <c r="M92" s="12" t="s">
        <v>95</v>
      </c>
      <c r="N92" s="12" t="s">
        <v>97</v>
      </c>
    </row>
    <row r="93" spans="1:14" s="2" customFormat="1" ht="21.95" customHeight="1" thickTop="1" thickBot="1" x14ac:dyDescent="0.3">
      <c r="A93" s="52" t="s">
        <v>0</v>
      </c>
      <c r="B93" s="176" t="s">
        <v>80</v>
      </c>
      <c r="C93" s="176"/>
      <c r="D93" s="176"/>
      <c r="E93" s="176"/>
      <c r="F93" s="176"/>
      <c r="G93" s="176"/>
      <c r="H93" s="176"/>
      <c r="I93" s="176"/>
      <c r="J93" s="176"/>
      <c r="K93" s="176"/>
      <c r="L93" s="19">
        <f>Uniformes!G10</f>
        <v>67.296666666666667</v>
      </c>
      <c r="M93" s="20"/>
      <c r="N93" s="20"/>
    </row>
    <row r="94" spans="1:14" s="2" customFormat="1" ht="21.95" customHeight="1" thickTop="1" thickBot="1" x14ac:dyDescent="0.3">
      <c r="A94" s="52" t="s">
        <v>1</v>
      </c>
      <c r="B94" s="173" t="s">
        <v>253</v>
      </c>
      <c r="C94" s="174"/>
      <c r="D94" s="174"/>
      <c r="E94" s="174"/>
      <c r="F94" s="174"/>
      <c r="G94" s="174"/>
      <c r="H94" s="174"/>
      <c r="I94" s="174"/>
      <c r="J94" s="174"/>
      <c r="K94" s="175"/>
      <c r="L94" s="19">
        <f>Equipamentos!G6</f>
        <v>3.5731111111111109</v>
      </c>
      <c r="M94" s="20"/>
      <c r="N94" s="20"/>
    </row>
    <row r="95" spans="1:14" s="2" customFormat="1" ht="21.95" customHeight="1" thickTop="1" thickBot="1" x14ac:dyDescent="0.3">
      <c r="A95" s="52" t="s">
        <v>2</v>
      </c>
      <c r="B95" s="173" t="s">
        <v>254</v>
      </c>
      <c r="C95" s="174"/>
      <c r="D95" s="174"/>
      <c r="E95" s="174"/>
      <c r="F95" s="174"/>
      <c r="G95" s="174"/>
      <c r="H95" s="174"/>
      <c r="I95" s="174"/>
      <c r="J95" s="174"/>
      <c r="K95" s="175"/>
      <c r="L95" s="19">
        <f>Ferramentas!G73</f>
        <v>23.459500000000002</v>
      </c>
      <c r="M95" s="20"/>
      <c r="N95" s="20"/>
    </row>
    <row r="96" spans="1:14" s="2" customFormat="1" ht="21.95" customHeight="1" thickTop="1" thickBot="1" x14ac:dyDescent="0.3">
      <c r="A96" s="52" t="s">
        <v>3</v>
      </c>
      <c r="B96" s="173" t="s">
        <v>255</v>
      </c>
      <c r="C96" s="174"/>
      <c r="D96" s="174"/>
      <c r="E96" s="174"/>
      <c r="F96" s="174"/>
      <c r="G96" s="174"/>
      <c r="H96" s="174"/>
      <c r="I96" s="174"/>
      <c r="J96" s="174"/>
      <c r="K96" s="175"/>
      <c r="L96" s="19">
        <f>EPI!G47</f>
        <v>12.126333333333333</v>
      </c>
      <c r="M96" s="20"/>
      <c r="N96" s="20"/>
    </row>
    <row r="97" spans="1:14" s="31" customFormat="1" ht="21.95" customHeight="1" thickTop="1" thickBot="1" x14ac:dyDescent="0.3">
      <c r="A97" s="125" t="s">
        <v>44</v>
      </c>
      <c r="B97" s="126"/>
      <c r="C97" s="126"/>
      <c r="D97" s="126"/>
      <c r="E97" s="126"/>
      <c r="F97" s="126"/>
      <c r="G97" s="126"/>
      <c r="H97" s="126"/>
      <c r="I97" s="126"/>
      <c r="J97" s="126"/>
      <c r="K97" s="146"/>
      <c r="L97" s="54">
        <f>SUM(L93:L96)</f>
        <v>106.45561111111112</v>
      </c>
      <c r="M97" s="32"/>
      <c r="N97" s="32"/>
    </row>
    <row r="98" spans="1:14" s="31" customFormat="1" ht="21.95" customHeight="1" thickTop="1" thickBot="1" x14ac:dyDescent="0.3">
      <c r="A98" s="147"/>
      <c r="B98" s="148"/>
      <c r="C98" s="148"/>
      <c r="D98" s="148"/>
      <c r="E98" s="148"/>
      <c r="F98" s="148"/>
      <c r="G98" s="148"/>
      <c r="H98" s="148"/>
      <c r="I98" s="148"/>
      <c r="J98" s="148"/>
      <c r="K98" s="148"/>
      <c r="L98" s="149"/>
    </row>
    <row r="99" spans="1:14" s="31" customFormat="1" ht="21.95" customHeight="1" thickTop="1" thickBot="1" x14ac:dyDescent="0.3">
      <c r="A99" s="139" t="s">
        <v>45</v>
      </c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1"/>
      <c r="M99" s="12" t="s">
        <v>95</v>
      </c>
      <c r="N99" s="12" t="s">
        <v>97</v>
      </c>
    </row>
    <row r="100" spans="1:14" s="31" customFormat="1" ht="21.95" customHeight="1" thickTop="1" thickBot="1" x14ac:dyDescent="0.3">
      <c r="A100" s="52" t="s">
        <v>0</v>
      </c>
      <c r="B100" s="6" t="s">
        <v>81</v>
      </c>
      <c r="C100" s="6"/>
      <c r="D100" s="6"/>
      <c r="E100" s="6"/>
      <c r="F100" s="6"/>
      <c r="G100" s="6"/>
      <c r="H100" s="6"/>
      <c r="I100" s="6"/>
      <c r="J100" s="33"/>
      <c r="K100" s="34">
        <v>0.1</v>
      </c>
      <c r="L100" s="19">
        <f>L116*K100</f>
        <v>422.49028742751119</v>
      </c>
      <c r="M100" s="20"/>
      <c r="N100" s="20"/>
    </row>
    <row r="101" spans="1:14" s="31" customFormat="1" ht="21.95" customHeight="1" thickTop="1" thickBot="1" x14ac:dyDescent="0.3">
      <c r="A101" s="52" t="s">
        <v>1</v>
      </c>
      <c r="B101" s="6" t="s">
        <v>15</v>
      </c>
      <c r="C101" s="6"/>
      <c r="D101" s="6"/>
      <c r="E101" s="6"/>
      <c r="F101" s="6"/>
      <c r="G101" s="6"/>
      <c r="H101" s="6"/>
      <c r="I101" s="6"/>
      <c r="J101" s="33"/>
      <c r="K101" s="34">
        <v>0.1</v>
      </c>
      <c r="L101" s="19">
        <f>(L116+L100)*K101</f>
        <v>464.73931617026233</v>
      </c>
      <c r="M101" s="20"/>
      <c r="N101" s="20"/>
    </row>
    <row r="102" spans="1:14" s="31" customFormat="1" ht="21.95" customHeight="1" thickTop="1" thickBot="1" x14ac:dyDescent="0.3">
      <c r="A102" s="125" t="s">
        <v>8</v>
      </c>
      <c r="B102" s="126"/>
      <c r="C102" s="126"/>
      <c r="D102" s="126"/>
      <c r="E102" s="126"/>
      <c r="F102" s="126"/>
      <c r="G102" s="126"/>
      <c r="H102" s="126"/>
      <c r="I102" s="126"/>
      <c r="J102" s="126"/>
      <c r="K102" s="146"/>
      <c r="L102" s="54">
        <f>SUM(L100:L101)</f>
        <v>887.22960359777358</v>
      </c>
      <c r="M102" s="32"/>
      <c r="N102" s="32"/>
    </row>
    <row r="103" spans="1:14" s="31" customFormat="1" ht="21.95" customHeight="1" thickTop="1" thickBot="1" x14ac:dyDescent="0.3">
      <c r="A103" s="156" t="s">
        <v>2</v>
      </c>
      <c r="B103" s="167" t="s">
        <v>117</v>
      </c>
      <c r="C103" s="158" t="s">
        <v>115</v>
      </c>
      <c r="D103" s="159"/>
      <c r="E103" s="164" t="s">
        <v>88</v>
      </c>
      <c r="F103" s="166"/>
      <c r="G103" s="166"/>
      <c r="H103" s="166"/>
      <c r="I103" s="165"/>
      <c r="J103" s="35">
        <v>1.6500000000000001E-2</v>
      </c>
      <c r="K103" s="150">
        <f>J107</f>
        <v>0.14250000000000002</v>
      </c>
      <c r="L103" s="19">
        <f>($L$116+$L$100+$L$101)/(1-$K$103)*J103</f>
        <v>98.367563714172135</v>
      </c>
      <c r="M103" s="36"/>
      <c r="N103" s="36"/>
    </row>
    <row r="104" spans="1:14" s="31" customFormat="1" ht="21.95" customHeight="1" thickTop="1" thickBot="1" x14ac:dyDescent="0.3">
      <c r="A104" s="156"/>
      <c r="B104" s="168"/>
      <c r="C104" s="160"/>
      <c r="D104" s="161"/>
      <c r="E104" s="164" t="s">
        <v>135</v>
      </c>
      <c r="F104" s="166"/>
      <c r="G104" s="166" t="s">
        <v>89</v>
      </c>
      <c r="H104" s="166"/>
      <c r="I104" s="165"/>
      <c r="J104" s="35">
        <v>7.5999999999999998E-2</v>
      </c>
      <c r="K104" s="151"/>
      <c r="L104" s="19">
        <f t="shared" ref="L104:L105" si="3">($L$116+$L$100+$L$101)/(1-$K$103)*J104</f>
        <v>453.08696013800494</v>
      </c>
      <c r="M104" s="36"/>
      <c r="N104" s="36"/>
    </row>
    <row r="105" spans="1:14" s="31" customFormat="1" ht="21.95" customHeight="1" thickTop="1" thickBot="1" x14ac:dyDescent="0.3">
      <c r="A105" s="156"/>
      <c r="B105" s="168"/>
      <c r="C105" s="162"/>
      <c r="D105" s="163"/>
      <c r="E105" s="170" t="s">
        <v>90</v>
      </c>
      <c r="F105" s="171"/>
      <c r="G105" s="171"/>
      <c r="H105" s="171"/>
      <c r="I105" s="172"/>
      <c r="J105" s="35">
        <v>0</v>
      </c>
      <c r="K105" s="151"/>
      <c r="L105" s="19">
        <f t="shared" si="3"/>
        <v>0</v>
      </c>
      <c r="M105" s="36"/>
      <c r="N105" s="36"/>
    </row>
    <row r="106" spans="1:14" s="31" customFormat="1" ht="21.95" customHeight="1" thickTop="1" thickBot="1" x14ac:dyDescent="0.3">
      <c r="A106" s="157"/>
      <c r="B106" s="169"/>
      <c r="C106" s="164" t="s">
        <v>116</v>
      </c>
      <c r="D106" s="165"/>
      <c r="E106" s="164" t="s">
        <v>91</v>
      </c>
      <c r="F106" s="166"/>
      <c r="G106" s="166"/>
      <c r="H106" s="166"/>
      <c r="I106" s="165"/>
      <c r="J106" s="35">
        <v>0.05</v>
      </c>
      <c r="K106" s="152"/>
      <c r="L106" s="19">
        <f>($L$116+$L$100+$L$101)/(1-$K$103)*J106</f>
        <v>298.08352640658222</v>
      </c>
      <c r="M106" s="36"/>
      <c r="N106" s="36"/>
    </row>
    <row r="107" spans="1:14" s="31" customFormat="1" ht="21.95" customHeight="1" thickTop="1" thickBot="1" x14ac:dyDescent="0.3">
      <c r="A107" s="125" t="s">
        <v>46</v>
      </c>
      <c r="B107" s="126"/>
      <c r="C107" s="126"/>
      <c r="D107" s="126"/>
      <c r="E107" s="126"/>
      <c r="F107" s="126"/>
      <c r="G107" s="126"/>
      <c r="H107" s="126"/>
      <c r="I107" s="146"/>
      <c r="J107" s="56">
        <f>SUM(J103:J106)</f>
        <v>0.14250000000000002</v>
      </c>
      <c r="K107" s="56">
        <f>K100+K101+K103</f>
        <v>0.34250000000000003</v>
      </c>
      <c r="L107" s="54">
        <f>SUM(L102:L106)</f>
        <v>1736.7676538565329</v>
      </c>
      <c r="M107" s="32"/>
      <c r="N107" s="32"/>
    </row>
    <row r="108" spans="1:14" s="2" customFormat="1" ht="21.95" customHeight="1" thickTop="1" thickBot="1" x14ac:dyDescent="0.3">
      <c r="A108" s="142"/>
      <c r="B108" s="143"/>
      <c r="C108" s="143"/>
      <c r="D108" s="143"/>
      <c r="E108" s="143"/>
      <c r="F108" s="143"/>
      <c r="G108" s="143"/>
      <c r="H108" s="143"/>
      <c r="I108" s="143"/>
      <c r="J108" s="143"/>
      <c r="K108" s="143"/>
      <c r="L108" s="144"/>
    </row>
    <row r="109" spans="1:14" s="2" customFormat="1" ht="21.95" customHeight="1" thickTop="1" thickBot="1" x14ac:dyDescent="0.3">
      <c r="A109" s="139" t="s">
        <v>27</v>
      </c>
      <c r="B109" s="140"/>
      <c r="C109" s="140"/>
      <c r="D109" s="140"/>
      <c r="E109" s="140"/>
      <c r="F109" s="140"/>
      <c r="G109" s="140"/>
      <c r="H109" s="140"/>
      <c r="I109" s="140"/>
      <c r="J109" s="140"/>
      <c r="K109" s="140"/>
      <c r="L109" s="141"/>
      <c r="M109" s="32"/>
      <c r="N109" s="32"/>
    </row>
    <row r="110" spans="1:14" s="2" customFormat="1" ht="21.95" customHeight="1" thickTop="1" thickBot="1" x14ac:dyDescent="0.3">
      <c r="A110" s="153" t="s">
        <v>47</v>
      </c>
      <c r="B110" s="154"/>
      <c r="C110" s="154"/>
      <c r="D110" s="154"/>
      <c r="E110" s="154"/>
      <c r="F110" s="154"/>
      <c r="G110" s="154"/>
      <c r="H110" s="154"/>
      <c r="I110" s="154"/>
      <c r="J110" s="154"/>
      <c r="K110" s="154"/>
      <c r="L110" s="155"/>
      <c r="M110" s="12" t="s">
        <v>95</v>
      </c>
      <c r="N110" s="12" t="s">
        <v>97</v>
      </c>
    </row>
    <row r="111" spans="1:14" s="2" customFormat="1" ht="21.95" customHeight="1" thickTop="1" thickBot="1" x14ac:dyDescent="0.3">
      <c r="A111" s="52" t="s">
        <v>0</v>
      </c>
      <c r="B111" s="133" t="s">
        <v>82</v>
      </c>
      <c r="C111" s="134"/>
      <c r="D111" s="134"/>
      <c r="E111" s="134"/>
      <c r="F111" s="134"/>
      <c r="G111" s="134"/>
      <c r="H111" s="134"/>
      <c r="I111" s="134"/>
      <c r="J111" s="134"/>
      <c r="K111" s="135"/>
      <c r="L111" s="19">
        <f>L27</f>
        <v>2115.0100000000002</v>
      </c>
      <c r="M111" s="20"/>
      <c r="N111" s="20"/>
    </row>
    <row r="112" spans="1:14" s="2" customFormat="1" ht="21.95" customHeight="1" thickTop="1" thickBot="1" x14ac:dyDescent="0.3">
      <c r="A112" s="52" t="s">
        <v>1</v>
      </c>
      <c r="B112" s="145" t="s">
        <v>83</v>
      </c>
      <c r="C112" s="145"/>
      <c r="D112" s="145"/>
      <c r="E112" s="145"/>
      <c r="F112" s="145"/>
      <c r="G112" s="145"/>
      <c r="H112" s="145"/>
      <c r="I112" s="145"/>
      <c r="J112" s="145"/>
      <c r="K112" s="145"/>
      <c r="L112" s="19">
        <f>L62</f>
        <v>1825.5543471140002</v>
      </c>
      <c r="M112" s="20"/>
      <c r="N112" s="20"/>
    </row>
    <row r="113" spans="1:14" s="2" customFormat="1" ht="21.95" customHeight="1" thickTop="1" thickBot="1" x14ac:dyDescent="0.3">
      <c r="A113" s="52" t="s">
        <v>2</v>
      </c>
      <c r="B113" s="133" t="s">
        <v>84</v>
      </c>
      <c r="C113" s="134"/>
      <c r="D113" s="134"/>
      <c r="E113" s="134"/>
      <c r="F113" s="134"/>
      <c r="G113" s="134"/>
      <c r="H113" s="134"/>
      <c r="I113" s="134"/>
      <c r="J113" s="134"/>
      <c r="K113" s="135"/>
      <c r="L113" s="19">
        <f>L71</f>
        <v>151.43471600000001</v>
      </c>
      <c r="M113" s="20"/>
      <c r="N113" s="20"/>
    </row>
    <row r="114" spans="1:14" s="2" customFormat="1" ht="21.95" customHeight="1" thickTop="1" thickBot="1" x14ac:dyDescent="0.3">
      <c r="A114" s="52" t="s">
        <v>3</v>
      </c>
      <c r="B114" s="133" t="s">
        <v>85</v>
      </c>
      <c r="C114" s="134"/>
      <c r="D114" s="134"/>
      <c r="E114" s="134"/>
      <c r="F114" s="134"/>
      <c r="G114" s="134"/>
      <c r="H114" s="134"/>
      <c r="I114" s="134"/>
      <c r="J114" s="134"/>
      <c r="K114" s="135"/>
      <c r="L114" s="19">
        <f>L90</f>
        <v>26.448200050000004</v>
      </c>
      <c r="M114" s="20"/>
      <c r="N114" s="20"/>
    </row>
    <row r="115" spans="1:14" s="2" customFormat="1" ht="21.95" customHeight="1" thickTop="1" thickBot="1" x14ac:dyDescent="0.3">
      <c r="A115" s="52" t="s">
        <v>4</v>
      </c>
      <c r="B115" s="133" t="s">
        <v>86</v>
      </c>
      <c r="C115" s="134"/>
      <c r="D115" s="134"/>
      <c r="E115" s="134"/>
      <c r="F115" s="134"/>
      <c r="G115" s="134"/>
      <c r="H115" s="134"/>
      <c r="I115" s="134"/>
      <c r="J115" s="134"/>
      <c r="K115" s="135"/>
      <c r="L115" s="19">
        <f>L97</f>
        <v>106.45561111111112</v>
      </c>
      <c r="M115" s="20"/>
      <c r="N115" s="20"/>
    </row>
    <row r="116" spans="1:14" s="2" customFormat="1" ht="21.95" customHeight="1" thickTop="1" thickBot="1" x14ac:dyDescent="0.3">
      <c r="A116" s="125" t="s">
        <v>48</v>
      </c>
      <c r="B116" s="125"/>
      <c r="C116" s="125"/>
      <c r="D116" s="125"/>
      <c r="E116" s="125"/>
      <c r="F116" s="125"/>
      <c r="G116" s="125"/>
      <c r="H116" s="125"/>
      <c r="I116" s="125"/>
      <c r="J116" s="125"/>
      <c r="K116" s="125"/>
      <c r="L116" s="54">
        <f>SUM(L111:L115)</f>
        <v>4224.9028742751116</v>
      </c>
      <c r="M116" s="32"/>
      <c r="N116" s="32"/>
    </row>
    <row r="117" spans="1:14" s="31" customFormat="1" ht="21.95" customHeight="1" thickTop="1" thickBot="1" x14ac:dyDescent="0.3">
      <c r="A117" s="52" t="s">
        <v>5</v>
      </c>
      <c r="B117" s="133" t="s">
        <v>87</v>
      </c>
      <c r="C117" s="134"/>
      <c r="D117" s="134"/>
      <c r="E117" s="134"/>
      <c r="F117" s="134"/>
      <c r="G117" s="134"/>
      <c r="H117" s="134"/>
      <c r="I117" s="134"/>
      <c r="J117" s="134"/>
      <c r="K117" s="135"/>
      <c r="L117" s="19">
        <f>L107</f>
        <v>1736.7676538565329</v>
      </c>
      <c r="M117" s="20"/>
      <c r="N117" s="20"/>
    </row>
    <row r="118" spans="1:14" s="2" customFormat="1" ht="21.95" customHeight="1" thickTop="1" thickBot="1" x14ac:dyDescent="0.3">
      <c r="A118" s="136" t="s">
        <v>49</v>
      </c>
      <c r="B118" s="137"/>
      <c r="C118" s="137"/>
      <c r="D118" s="137"/>
      <c r="E118" s="137"/>
      <c r="F118" s="137"/>
      <c r="G118" s="137"/>
      <c r="H118" s="137"/>
      <c r="I118" s="137"/>
      <c r="J118" s="137"/>
      <c r="K118" s="138"/>
      <c r="L118" s="57">
        <f>SUM(L116:L117)</f>
        <v>5961.6705281316445</v>
      </c>
      <c r="M118" s="37"/>
      <c r="N118" s="37"/>
    </row>
    <row r="119" spans="1:14" s="2" customFormat="1" ht="21.95" customHeight="1" thickTop="1" thickBot="1" x14ac:dyDescent="0.3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3"/>
    </row>
    <row r="120" spans="1:14" s="2" customFormat="1" ht="21.95" customHeight="1" thickTop="1" thickBot="1" x14ac:dyDescent="0.3">
      <c r="A120" s="139" t="s">
        <v>50</v>
      </c>
      <c r="B120" s="140"/>
      <c r="C120" s="140"/>
      <c r="D120" s="140"/>
      <c r="E120" s="140"/>
      <c r="F120" s="140"/>
      <c r="G120" s="140"/>
      <c r="H120" s="140"/>
      <c r="I120" s="140"/>
      <c r="J120" s="140"/>
      <c r="K120" s="140"/>
      <c r="L120" s="141"/>
      <c r="M120" s="38"/>
    </row>
    <row r="121" spans="1:14" s="2" customFormat="1" ht="30" customHeight="1" thickTop="1" thickBot="1" x14ac:dyDescent="0.3">
      <c r="A121" s="127" t="s">
        <v>120</v>
      </c>
      <c r="B121" s="127"/>
      <c r="C121" s="127"/>
      <c r="D121" s="127"/>
      <c r="E121" s="128" t="s">
        <v>119</v>
      </c>
      <c r="F121" s="128"/>
      <c r="G121" s="128" t="s">
        <v>121</v>
      </c>
      <c r="H121" s="128"/>
      <c r="I121" s="128" t="s">
        <v>122</v>
      </c>
      <c r="J121" s="128"/>
      <c r="K121" s="105" t="s">
        <v>93</v>
      </c>
      <c r="L121" s="60" t="s">
        <v>94</v>
      </c>
      <c r="M121" s="39" t="s">
        <v>96</v>
      </c>
      <c r="N121" s="39" t="s">
        <v>96</v>
      </c>
    </row>
    <row r="122" spans="1:14" s="2" customFormat="1" ht="30" customHeight="1" thickTop="1" thickBot="1" x14ac:dyDescent="0.3">
      <c r="A122" s="129" t="str">
        <f>D5</f>
        <v>Serviços de bombeiro hidraulico</v>
      </c>
      <c r="B122" s="129"/>
      <c r="C122" s="129"/>
      <c r="D122" s="129"/>
      <c r="E122" s="130">
        <f>L118</f>
        <v>5961.6705281316445</v>
      </c>
      <c r="F122" s="130"/>
      <c r="G122" s="131">
        <v>1</v>
      </c>
      <c r="H122" s="132"/>
      <c r="I122" s="130">
        <f>E122*G122</f>
        <v>5961.6705281316445</v>
      </c>
      <c r="J122" s="130"/>
      <c r="K122" s="106">
        <f>L12</f>
        <v>1</v>
      </c>
      <c r="L122" s="41">
        <f>ROUND(K122*I122,2)</f>
        <v>5961.67</v>
      </c>
      <c r="M122" s="37"/>
      <c r="N122" s="37"/>
    </row>
    <row r="123" spans="1:14" s="2" customFormat="1" ht="21.95" customHeight="1" thickTop="1" thickBot="1" x14ac:dyDescent="0.3">
      <c r="A123" s="125" t="s">
        <v>51</v>
      </c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61">
        <f>L122*12</f>
        <v>71540.040000000008</v>
      </c>
      <c r="M123" s="62"/>
      <c r="N123" s="62"/>
    </row>
    <row r="124" spans="1:14" ht="15" thickTop="1" x14ac:dyDescent="0.2"/>
  </sheetData>
  <mergeCells count="121">
    <mergeCell ref="A123:K123"/>
    <mergeCell ref="A120:L120"/>
    <mergeCell ref="A121:D121"/>
    <mergeCell ref="E121:F121"/>
    <mergeCell ref="G121:H121"/>
    <mergeCell ref="I121:J121"/>
    <mergeCell ref="A122:D122"/>
    <mergeCell ref="E122:F122"/>
    <mergeCell ref="G122:H122"/>
    <mergeCell ref="I122:J122"/>
    <mergeCell ref="B113:K113"/>
    <mergeCell ref="B114:K114"/>
    <mergeCell ref="B115:K115"/>
    <mergeCell ref="A116:K116"/>
    <mergeCell ref="B117:K117"/>
    <mergeCell ref="A118:K118"/>
    <mergeCell ref="A107:I107"/>
    <mergeCell ref="A108:L108"/>
    <mergeCell ref="A109:L109"/>
    <mergeCell ref="A110:L110"/>
    <mergeCell ref="B111:K111"/>
    <mergeCell ref="B112:K112"/>
    <mergeCell ref="A103:A106"/>
    <mergeCell ref="B103:B106"/>
    <mergeCell ref="C103:D105"/>
    <mergeCell ref="E103:I103"/>
    <mergeCell ref="K103:K106"/>
    <mergeCell ref="E104:I104"/>
    <mergeCell ref="E105:I105"/>
    <mergeCell ref="C106:D106"/>
    <mergeCell ref="E106:I106"/>
    <mergeCell ref="B95:K95"/>
    <mergeCell ref="B96:K96"/>
    <mergeCell ref="A97:K97"/>
    <mergeCell ref="A98:L98"/>
    <mergeCell ref="A99:L99"/>
    <mergeCell ref="A102:K102"/>
    <mergeCell ref="B89:K89"/>
    <mergeCell ref="A90:K90"/>
    <mergeCell ref="A91:L91"/>
    <mergeCell ref="A92:L92"/>
    <mergeCell ref="B93:K93"/>
    <mergeCell ref="B94:K94"/>
    <mergeCell ref="A83:L83"/>
    <mergeCell ref="B84:K84"/>
    <mergeCell ref="A85:K85"/>
    <mergeCell ref="A86:L86"/>
    <mergeCell ref="A87:L87"/>
    <mergeCell ref="B88:K88"/>
    <mergeCell ref="B77:J77"/>
    <mergeCell ref="B78:J78"/>
    <mergeCell ref="B79:J79"/>
    <mergeCell ref="B80:J80"/>
    <mergeCell ref="A81:J81"/>
    <mergeCell ref="A82:L82"/>
    <mergeCell ref="A71:J71"/>
    <mergeCell ref="A72:L72"/>
    <mergeCell ref="A73:L73"/>
    <mergeCell ref="A74:L74"/>
    <mergeCell ref="B75:J75"/>
    <mergeCell ref="B76:J76"/>
    <mergeCell ref="B65:J65"/>
    <mergeCell ref="B66:J66"/>
    <mergeCell ref="B67:J67"/>
    <mergeCell ref="B68:J68"/>
    <mergeCell ref="B69:J69"/>
    <mergeCell ref="B70:J70"/>
    <mergeCell ref="B59:J59"/>
    <mergeCell ref="B60:J60"/>
    <mergeCell ref="B61:K61"/>
    <mergeCell ref="A62:K62"/>
    <mergeCell ref="A63:L63"/>
    <mergeCell ref="A64:L64"/>
    <mergeCell ref="B53:K53"/>
    <mergeCell ref="B54:K54"/>
    <mergeCell ref="B55:K55"/>
    <mergeCell ref="A56:K56"/>
    <mergeCell ref="A57:L57"/>
    <mergeCell ref="A58:L58"/>
    <mergeCell ref="A46:L46"/>
    <mergeCell ref="B47:E47"/>
    <mergeCell ref="B49:K49"/>
    <mergeCell ref="B50:K50"/>
    <mergeCell ref="B51:K51"/>
    <mergeCell ref="B52:K52"/>
    <mergeCell ref="C42:E42"/>
    <mergeCell ref="F42:G42"/>
    <mergeCell ref="H42:J42"/>
    <mergeCell ref="H43:J43"/>
    <mergeCell ref="A44:J44"/>
    <mergeCell ref="A45:L45"/>
    <mergeCell ref="B36:J36"/>
    <mergeCell ref="B37:J37"/>
    <mergeCell ref="B38:J38"/>
    <mergeCell ref="B39:J39"/>
    <mergeCell ref="B40:J40"/>
    <mergeCell ref="B41:J41"/>
    <mergeCell ref="A30:L30"/>
    <mergeCell ref="B31:J31"/>
    <mergeCell ref="B32:J32"/>
    <mergeCell ref="B33:J33"/>
    <mergeCell ref="A34:L34"/>
    <mergeCell ref="A35:L35"/>
    <mergeCell ref="A27:K27"/>
    <mergeCell ref="A28:L28"/>
    <mergeCell ref="A29:L29"/>
    <mergeCell ref="A14:L14"/>
    <mergeCell ref="B18:K18"/>
    <mergeCell ref="A19:L19"/>
    <mergeCell ref="A20:L20"/>
    <mergeCell ref="B22:J22"/>
    <mergeCell ref="B23:J23"/>
    <mergeCell ref="A1:L1"/>
    <mergeCell ref="D2:L2"/>
    <mergeCell ref="D3:L3"/>
    <mergeCell ref="D4:L4"/>
    <mergeCell ref="D5:L5"/>
    <mergeCell ref="A13:L13"/>
    <mergeCell ref="B24:K24"/>
    <mergeCell ref="B25:K25"/>
    <mergeCell ref="B26:K26"/>
  </mergeCells>
  <pageMargins left="0.511811024" right="0.511811024" top="0.78740157499999996" bottom="0.78740157499999996" header="0.31496062000000002" footer="0.31496062000000002"/>
  <pageSetup paperSize="9" scale="59" fitToHeight="0" orientation="portrait" r:id="rId1"/>
  <rowBreaks count="1" manualBreakCount="1">
    <brk id="44" max="10" man="1"/>
  </rowBreaks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  <pageSetUpPr fitToPage="1"/>
  </sheetPr>
  <dimension ref="A1:I10"/>
  <sheetViews>
    <sheetView view="pageBreakPreview" zoomScaleNormal="100" zoomScaleSheetLayoutView="100" workbookViewId="0">
      <selection activeCell="D25" sqref="D25"/>
    </sheetView>
  </sheetViews>
  <sheetFormatPr defaultRowHeight="11.25" x14ac:dyDescent="0.2"/>
  <cols>
    <col min="1" max="1" width="10.7109375" style="69" customWidth="1"/>
    <col min="2" max="2" width="46.5703125" style="69" bestFit="1" customWidth="1"/>
    <col min="3" max="3" width="12.42578125" style="69" bestFit="1" customWidth="1"/>
    <col min="4" max="4" width="12.42578125" style="69" customWidth="1"/>
    <col min="5" max="7" width="15.7109375" style="69" customWidth="1"/>
    <col min="8" max="8" width="9.140625" style="69"/>
    <col min="9" max="9" width="10.42578125" style="69" bestFit="1" customWidth="1"/>
    <col min="10" max="16384" width="9.140625" style="69"/>
  </cols>
  <sheetData>
    <row r="1" spans="1:9" ht="15" customHeight="1" x14ac:dyDescent="0.2">
      <c r="A1" s="222" t="s">
        <v>247</v>
      </c>
      <c r="B1" s="223"/>
      <c r="C1" s="223"/>
      <c r="D1" s="223"/>
      <c r="E1" s="223"/>
      <c r="F1" s="223"/>
      <c r="G1" s="224"/>
    </row>
    <row r="2" spans="1:9" ht="15" customHeight="1" x14ac:dyDescent="0.2">
      <c r="A2" s="70" t="s">
        <v>105</v>
      </c>
      <c r="B2" s="70" t="s">
        <v>124</v>
      </c>
      <c r="C2" s="70" t="s">
        <v>127</v>
      </c>
      <c r="D2" s="70" t="s">
        <v>107</v>
      </c>
      <c r="E2" s="70" t="s">
        <v>125</v>
      </c>
      <c r="F2" s="70" t="s">
        <v>126</v>
      </c>
      <c r="G2" s="70" t="s">
        <v>108</v>
      </c>
    </row>
    <row r="3" spans="1:9" ht="15" customHeight="1" x14ac:dyDescent="0.2">
      <c r="A3" s="71">
        <v>1</v>
      </c>
      <c r="B3" s="74" t="s">
        <v>155</v>
      </c>
      <c r="C3" s="108" t="s">
        <v>159</v>
      </c>
      <c r="D3" s="79">
        <v>6</v>
      </c>
      <c r="E3" s="80">
        <v>63.33</v>
      </c>
      <c r="F3" s="79">
        <v>6</v>
      </c>
      <c r="G3" s="77">
        <f>E3*D3/F3</f>
        <v>63.330000000000005</v>
      </c>
      <c r="I3" s="109">
        <f>E3*12</f>
        <v>759.96</v>
      </c>
    </row>
    <row r="4" spans="1:9" ht="15" customHeight="1" x14ac:dyDescent="0.2">
      <c r="A4" s="71">
        <v>2</v>
      </c>
      <c r="B4" s="74" t="s">
        <v>157</v>
      </c>
      <c r="C4" s="108" t="s">
        <v>159</v>
      </c>
      <c r="D4" s="79">
        <v>6</v>
      </c>
      <c r="E4" s="80">
        <v>62.93</v>
      </c>
      <c r="F4" s="79">
        <v>6</v>
      </c>
      <c r="G4" s="77">
        <f>E4*D4/F4</f>
        <v>62.93</v>
      </c>
      <c r="I4" s="109">
        <f>E4*12</f>
        <v>755.16</v>
      </c>
    </row>
    <row r="5" spans="1:9" ht="15" customHeight="1" x14ac:dyDescent="0.2">
      <c r="A5" s="71">
        <v>3</v>
      </c>
      <c r="B5" s="74" t="s">
        <v>158</v>
      </c>
      <c r="C5" s="108" t="s">
        <v>160</v>
      </c>
      <c r="D5" s="79">
        <v>3</v>
      </c>
      <c r="E5" s="80">
        <v>89.38</v>
      </c>
      <c r="F5" s="79">
        <v>12</v>
      </c>
      <c r="G5" s="77">
        <f>E5*D5/F5</f>
        <v>22.344999999999999</v>
      </c>
      <c r="I5" s="109">
        <f>E5*3</f>
        <v>268.14</v>
      </c>
    </row>
    <row r="6" spans="1:9" ht="15" customHeight="1" x14ac:dyDescent="0.2">
      <c r="A6" s="71">
        <v>4</v>
      </c>
      <c r="B6" s="74" t="s">
        <v>156</v>
      </c>
      <c r="C6" s="108" t="s">
        <v>159</v>
      </c>
      <c r="D6" s="79">
        <v>3</v>
      </c>
      <c r="E6" s="80">
        <v>41.97</v>
      </c>
      <c r="F6" s="79">
        <v>12</v>
      </c>
      <c r="G6" s="77">
        <f t="shared" ref="G6:G7" si="0">E6*D6/F6</f>
        <v>10.4925</v>
      </c>
      <c r="I6" s="109">
        <f>E6*3</f>
        <v>125.91</v>
      </c>
    </row>
    <row r="7" spans="1:9" ht="15" customHeight="1" x14ac:dyDescent="0.2">
      <c r="A7" s="71">
        <v>5</v>
      </c>
      <c r="B7" s="74" t="s">
        <v>161</v>
      </c>
      <c r="C7" s="108" t="s">
        <v>159</v>
      </c>
      <c r="D7" s="79">
        <v>3</v>
      </c>
      <c r="E7" s="80">
        <v>171.17</v>
      </c>
      <c r="F7" s="79">
        <v>12</v>
      </c>
      <c r="G7" s="77">
        <f t="shared" si="0"/>
        <v>42.792499999999997</v>
      </c>
      <c r="I7" s="109">
        <f>E7*3</f>
        <v>513.51</v>
      </c>
    </row>
    <row r="8" spans="1:9" ht="15" customHeight="1" x14ac:dyDescent="0.2">
      <c r="A8" s="225" t="s">
        <v>128</v>
      </c>
      <c r="B8" s="226"/>
      <c r="C8" s="226"/>
      <c r="D8" s="226"/>
      <c r="E8" s="226"/>
      <c r="F8" s="227"/>
      <c r="G8" s="81">
        <f>SUM(G3:G7)</f>
        <v>201.89000000000001</v>
      </c>
      <c r="I8" s="109">
        <f>SUM(I3:I7)</f>
        <v>2422.6799999999998</v>
      </c>
    </row>
    <row r="9" spans="1:9" ht="15" customHeight="1" x14ac:dyDescent="0.2">
      <c r="A9" s="225" t="s">
        <v>106</v>
      </c>
      <c r="B9" s="226"/>
      <c r="C9" s="226"/>
      <c r="D9" s="226"/>
      <c r="E9" s="226"/>
      <c r="F9" s="227"/>
      <c r="G9" s="114">
        <v>3</v>
      </c>
      <c r="I9" s="109">
        <f>I8/12</f>
        <v>201.89</v>
      </c>
    </row>
    <row r="10" spans="1:9" ht="15" customHeight="1" x14ac:dyDescent="0.2">
      <c r="A10" s="228" t="s">
        <v>141</v>
      </c>
      <c r="B10" s="229"/>
      <c r="C10" s="229"/>
      <c r="D10" s="229"/>
      <c r="E10" s="229"/>
      <c r="F10" s="230"/>
      <c r="G10" s="82">
        <f>G8/G9</f>
        <v>67.296666666666667</v>
      </c>
    </row>
  </sheetData>
  <mergeCells count="4">
    <mergeCell ref="A1:G1"/>
    <mergeCell ref="A8:F8"/>
    <mergeCell ref="A9:F9"/>
    <mergeCell ref="A10:F10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B97E6-F996-487C-8259-2372B8BEC86B}">
  <sheetPr>
    <tabColor rgb="FFFFFF00"/>
    <pageSetUpPr fitToPage="1"/>
  </sheetPr>
  <dimension ref="A1:I6"/>
  <sheetViews>
    <sheetView view="pageBreakPreview" zoomScaleNormal="100" zoomScaleSheetLayoutView="100" workbookViewId="0">
      <selection activeCell="F18" sqref="F18"/>
    </sheetView>
  </sheetViews>
  <sheetFormatPr defaultRowHeight="11.25" x14ac:dyDescent="0.2"/>
  <cols>
    <col min="1" max="1" width="10.7109375" style="69" customWidth="1"/>
    <col min="2" max="2" width="17" style="69" bestFit="1" customWidth="1"/>
    <col min="3" max="3" width="12.42578125" style="69" bestFit="1" customWidth="1"/>
    <col min="4" max="4" width="12.42578125" style="69" customWidth="1"/>
    <col min="5" max="7" width="15.7109375" style="69" customWidth="1"/>
    <col min="8" max="16384" width="9.140625" style="69"/>
  </cols>
  <sheetData>
    <row r="1" spans="1:9" ht="15" customHeight="1" x14ac:dyDescent="0.2">
      <c r="A1" s="222" t="s">
        <v>248</v>
      </c>
      <c r="B1" s="223"/>
      <c r="C1" s="223"/>
      <c r="D1" s="223"/>
      <c r="E1" s="223"/>
      <c r="F1" s="223"/>
      <c r="G1" s="224"/>
    </row>
    <row r="2" spans="1:9" ht="15" customHeight="1" x14ac:dyDescent="0.2">
      <c r="A2" s="70" t="s">
        <v>105</v>
      </c>
      <c r="B2" s="70" t="s">
        <v>124</v>
      </c>
      <c r="C2" s="70" t="s">
        <v>127</v>
      </c>
      <c r="D2" s="70" t="s">
        <v>107</v>
      </c>
      <c r="E2" s="70" t="s">
        <v>125</v>
      </c>
      <c r="F2" s="70" t="s">
        <v>126</v>
      </c>
      <c r="G2" s="70" t="s">
        <v>108</v>
      </c>
    </row>
    <row r="3" spans="1:9" ht="15" customHeight="1" x14ac:dyDescent="0.2">
      <c r="A3" s="71">
        <v>1</v>
      </c>
      <c r="B3" s="74" t="s">
        <v>251</v>
      </c>
      <c r="C3" s="108" t="s">
        <v>212</v>
      </c>
      <c r="D3" s="79">
        <v>4</v>
      </c>
      <c r="E3" s="80">
        <v>160.79</v>
      </c>
      <c r="F3" s="79">
        <v>60</v>
      </c>
      <c r="G3" s="77">
        <f>E3*D3/F3</f>
        <v>10.719333333333333</v>
      </c>
      <c r="I3" s="109"/>
    </row>
    <row r="4" spans="1:9" ht="15" customHeight="1" x14ac:dyDescent="0.2">
      <c r="A4" s="225" t="s">
        <v>249</v>
      </c>
      <c r="B4" s="226"/>
      <c r="C4" s="226"/>
      <c r="D4" s="226"/>
      <c r="E4" s="226"/>
      <c r="F4" s="227"/>
      <c r="G4" s="81">
        <f>SUM(G3:G3)</f>
        <v>10.719333333333333</v>
      </c>
    </row>
    <row r="5" spans="1:9" ht="15" customHeight="1" x14ac:dyDescent="0.2">
      <c r="A5" s="225" t="s">
        <v>106</v>
      </c>
      <c r="B5" s="226"/>
      <c r="C5" s="226"/>
      <c r="D5" s="226"/>
      <c r="E5" s="226"/>
      <c r="F5" s="227"/>
      <c r="G5" s="114">
        <v>3</v>
      </c>
    </row>
    <row r="6" spans="1:9" ht="15" customHeight="1" x14ac:dyDescent="0.2">
      <c r="A6" s="228" t="s">
        <v>250</v>
      </c>
      <c r="B6" s="229"/>
      <c r="C6" s="229"/>
      <c r="D6" s="229"/>
      <c r="E6" s="229"/>
      <c r="F6" s="230"/>
      <c r="G6" s="82">
        <f>G4/G5</f>
        <v>3.5731111111111109</v>
      </c>
    </row>
  </sheetData>
  <mergeCells count="4">
    <mergeCell ref="A1:G1"/>
    <mergeCell ref="A4:F4"/>
    <mergeCell ref="A5:F5"/>
    <mergeCell ref="A6:F6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75239-8553-40CC-B684-BFAF73CC2595}">
  <sheetPr>
    <tabColor rgb="FFFFC000"/>
    <pageSetUpPr fitToPage="1"/>
  </sheetPr>
  <dimension ref="A1:I73"/>
  <sheetViews>
    <sheetView showGridLines="0" view="pageBreakPreview" topLeftCell="A49" zoomScaleNormal="100" zoomScaleSheetLayoutView="100" workbookViewId="0">
      <selection activeCell="I51" sqref="I51"/>
    </sheetView>
  </sheetViews>
  <sheetFormatPr defaultRowHeight="11.25" x14ac:dyDescent="0.2"/>
  <cols>
    <col min="1" max="1" width="4.7109375" style="69" bestFit="1" customWidth="1"/>
    <col min="2" max="2" width="58.85546875" style="69" bestFit="1" customWidth="1"/>
    <col min="3" max="3" width="12" style="110" bestFit="1" customWidth="1"/>
    <col min="4" max="4" width="10.7109375" style="69" bestFit="1" customWidth="1"/>
    <col min="5" max="5" width="15.7109375" style="69" customWidth="1"/>
    <col min="6" max="6" width="15.42578125" style="69" bestFit="1" customWidth="1"/>
    <col min="7" max="7" width="13.28515625" style="69" bestFit="1" customWidth="1"/>
    <col min="8" max="16384" width="9.140625" style="69"/>
  </cols>
  <sheetData>
    <row r="1" spans="1:9" ht="15" customHeight="1" x14ac:dyDescent="0.2">
      <c r="A1" s="222" t="s">
        <v>213</v>
      </c>
      <c r="B1" s="223"/>
      <c r="C1" s="223"/>
      <c r="D1" s="223"/>
      <c r="E1" s="223"/>
      <c r="F1" s="223"/>
      <c r="G1" s="224"/>
      <c r="I1" s="69">
        <v>643.16</v>
      </c>
    </row>
    <row r="2" spans="1:9" ht="15" customHeight="1" x14ac:dyDescent="0.2">
      <c r="A2" s="70" t="s">
        <v>105</v>
      </c>
      <c r="B2" s="70" t="s">
        <v>124</v>
      </c>
      <c r="C2" s="70" t="s">
        <v>127</v>
      </c>
      <c r="D2" s="70" t="s">
        <v>171</v>
      </c>
      <c r="E2" s="70" t="s">
        <v>125</v>
      </c>
      <c r="F2" s="70" t="s">
        <v>126</v>
      </c>
      <c r="G2" s="70" t="s">
        <v>108</v>
      </c>
      <c r="I2" s="69">
        <v>36.22</v>
      </c>
    </row>
    <row r="3" spans="1:9" ht="15" customHeight="1" x14ac:dyDescent="0.2">
      <c r="A3" s="71">
        <v>1</v>
      </c>
      <c r="B3" s="113" t="s">
        <v>189</v>
      </c>
      <c r="C3" s="108" t="s">
        <v>212</v>
      </c>
      <c r="D3" s="76">
        <v>1</v>
      </c>
      <c r="E3" s="75">
        <v>36.22</v>
      </c>
      <c r="F3" s="76">
        <v>60</v>
      </c>
      <c r="G3" s="77">
        <f>D3*E3/F3</f>
        <v>0.60366666666666668</v>
      </c>
      <c r="I3" s="69">
        <v>53.16</v>
      </c>
    </row>
    <row r="4" spans="1:9" ht="15" customHeight="1" x14ac:dyDescent="0.2">
      <c r="A4" s="71">
        <v>2</v>
      </c>
      <c r="B4" s="113" t="s">
        <v>190</v>
      </c>
      <c r="C4" s="108" t="s">
        <v>212</v>
      </c>
      <c r="D4" s="76">
        <v>1</v>
      </c>
      <c r="E4" s="75">
        <v>53.16</v>
      </c>
      <c r="F4" s="76">
        <v>60</v>
      </c>
      <c r="G4" s="77">
        <f t="shared" ref="G4:G25" si="0">D4*E4/F4</f>
        <v>0.8859999999999999</v>
      </c>
      <c r="I4" s="69">
        <v>26.48</v>
      </c>
    </row>
    <row r="5" spans="1:9" ht="15" customHeight="1" x14ac:dyDescent="0.2">
      <c r="A5" s="71">
        <v>3</v>
      </c>
      <c r="B5" s="113" t="s">
        <v>191</v>
      </c>
      <c r="C5" s="108" t="s">
        <v>212</v>
      </c>
      <c r="D5" s="76">
        <v>1</v>
      </c>
      <c r="E5" s="75">
        <v>26.48</v>
      </c>
      <c r="F5" s="76">
        <v>60</v>
      </c>
      <c r="G5" s="77">
        <f t="shared" si="0"/>
        <v>0.44133333333333336</v>
      </c>
      <c r="I5" s="69">
        <v>24.37</v>
      </c>
    </row>
    <row r="6" spans="1:9" ht="15" customHeight="1" x14ac:dyDescent="0.2">
      <c r="A6" s="71">
        <v>4</v>
      </c>
      <c r="B6" s="113" t="s">
        <v>192</v>
      </c>
      <c r="C6" s="108" t="s">
        <v>212</v>
      </c>
      <c r="D6" s="76">
        <v>1</v>
      </c>
      <c r="E6" s="75">
        <v>24.37</v>
      </c>
      <c r="F6" s="76">
        <v>60</v>
      </c>
      <c r="G6" s="77">
        <f t="shared" si="0"/>
        <v>0.40616666666666668</v>
      </c>
      <c r="I6" s="69">
        <v>17.13</v>
      </c>
    </row>
    <row r="7" spans="1:9" ht="15" customHeight="1" x14ac:dyDescent="0.2">
      <c r="A7" s="71">
        <v>5</v>
      </c>
      <c r="B7" s="113" t="s">
        <v>193</v>
      </c>
      <c r="C7" s="108" t="s">
        <v>212</v>
      </c>
      <c r="D7" s="76">
        <v>1</v>
      </c>
      <c r="E7" s="75">
        <v>17.13</v>
      </c>
      <c r="F7" s="76">
        <v>60</v>
      </c>
      <c r="G7" s="77">
        <f t="shared" si="0"/>
        <v>0.28549999999999998</v>
      </c>
      <c r="I7" s="69">
        <v>27.26</v>
      </c>
    </row>
    <row r="8" spans="1:9" ht="15" customHeight="1" x14ac:dyDescent="0.2">
      <c r="A8" s="71">
        <v>6</v>
      </c>
      <c r="B8" s="113" t="s">
        <v>194</v>
      </c>
      <c r="C8" s="108" t="s">
        <v>212</v>
      </c>
      <c r="D8" s="76">
        <v>1</v>
      </c>
      <c r="E8" s="75">
        <v>27.26</v>
      </c>
      <c r="F8" s="76">
        <v>60</v>
      </c>
      <c r="G8" s="77">
        <f t="shared" si="0"/>
        <v>0.45433333333333337</v>
      </c>
      <c r="I8" s="69">
        <v>12.7</v>
      </c>
    </row>
    <row r="9" spans="1:9" ht="15" customHeight="1" x14ac:dyDescent="0.2">
      <c r="A9" s="71">
        <v>7</v>
      </c>
      <c r="B9" s="113" t="s">
        <v>195</v>
      </c>
      <c r="C9" s="108" t="s">
        <v>212</v>
      </c>
      <c r="D9" s="76">
        <v>1</v>
      </c>
      <c r="E9" s="75">
        <v>12.7</v>
      </c>
      <c r="F9" s="76">
        <v>60</v>
      </c>
      <c r="G9" s="77">
        <f t="shared" si="0"/>
        <v>0.21166666666666664</v>
      </c>
      <c r="I9" s="69">
        <v>560.11</v>
      </c>
    </row>
    <row r="10" spans="1:9" ht="15" customHeight="1" x14ac:dyDescent="0.2">
      <c r="A10" s="71">
        <v>8</v>
      </c>
      <c r="B10" s="113" t="s">
        <v>196</v>
      </c>
      <c r="C10" s="108" t="s">
        <v>212</v>
      </c>
      <c r="D10" s="76">
        <v>1</v>
      </c>
      <c r="E10" s="75">
        <v>560.11</v>
      </c>
      <c r="F10" s="76">
        <v>60</v>
      </c>
      <c r="G10" s="77">
        <f t="shared" si="0"/>
        <v>9.3351666666666677</v>
      </c>
      <c r="I10" s="69">
        <v>53.93</v>
      </c>
    </row>
    <row r="11" spans="1:9" ht="15" customHeight="1" x14ac:dyDescent="0.2">
      <c r="A11" s="71">
        <v>9</v>
      </c>
      <c r="B11" s="113" t="s">
        <v>197</v>
      </c>
      <c r="C11" s="108" t="s">
        <v>212</v>
      </c>
      <c r="D11" s="76">
        <v>1</v>
      </c>
      <c r="E11" s="75">
        <v>53.93</v>
      </c>
      <c r="F11" s="76">
        <v>60</v>
      </c>
      <c r="G11" s="77">
        <f t="shared" si="0"/>
        <v>0.89883333333333337</v>
      </c>
      <c r="I11" s="69">
        <v>413.63</v>
      </c>
    </row>
    <row r="12" spans="1:9" ht="15" customHeight="1" x14ac:dyDescent="0.2">
      <c r="A12" s="71">
        <v>10</v>
      </c>
      <c r="B12" s="113" t="s">
        <v>198</v>
      </c>
      <c r="C12" s="108" t="s">
        <v>212</v>
      </c>
      <c r="D12" s="76">
        <v>1</v>
      </c>
      <c r="E12" s="75">
        <v>413.63</v>
      </c>
      <c r="F12" s="76">
        <v>60</v>
      </c>
      <c r="G12" s="77">
        <f t="shared" si="0"/>
        <v>6.8938333333333333</v>
      </c>
      <c r="I12" s="69">
        <v>55.7</v>
      </c>
    </row>
    <row r="13" spans="1:9" ht="15" customHeight="1" x14ac:dyDescent="0.2">
      <c r="A13" s="71">
        <v>11</v>
      </c>
      <c r="B13" s="113" t="s">
        <v>199</v>
      </c>
      <c r="C13" s="108" t="s">
        <v>212</v>
      </c>
      <c r="D13" s="76">
        <v>1</v>
      </c>
      <c r="E13" s="75">
        <v>55.7</v>
      </c>
      <c r="F13" s="76">
        <v>60</v>
      </c>
      <c r="G13" s="77">
        <f t="shared" si="0"/>
        <v>0.92833333333333334</v>
      </c>
      <c r="I13" s="69">
        <v>37.07</v>
      </c>
    </row>
    <row r="14" spans="1:9" ht="15" customHeight="1" x14ac:dyDescent="0.2">
      <c r="A14" s="71">
        <v>12</v>
      </c>
      <c r="B14" s="113" t="s">
        <v>200</v>
      </c>
      <c r="C14" s="108" t="s">
        <v>212</v>
      </c>
      <c r="D14" s="76">
        <v>1</v>
      </c>
      <c r="E14" s="75">
        <v>37.07</v>
      </c>
      <c r="F14" s="76">
        <v>60</v>
      </c>
      <c r="G14" s="77">
        <f t="shared" si="0"/>
        <v>0.61783333333333335</v>
      </c>
      <c r="I14" s="69">
        <v>20.58</v>
      </c>
    </row>
    <row r="15" spans="1:9" ht="15" customHeight="1" x14ac:dyDescent="0.2">
      <c r="A15" s="71">
        <v>13</v>
      </c>
      <c r="B15" s="113" t="s">
        <v>201</v>
      </c>
      <c r="C15" s="108" t="s">
        <v>212</v>
      </c>
      <c r="D15" s="76">
        <v>1</v>
      </c>
      <c r="E15" s="75">
        <v>20.58</v>
      </c>
      <c r="F15" s="76">
        <v>60</v>
      </c>
      <c r="G15" s="77">
        <f t="shared" si="0"/>
        <v>0.34299999999999997</v>
      </c>
      <c r="I15" s="69">
        <v>166.2</v>
      </c>
    </row>
    <row r="16" spans="1:9" ht="15" customHeight="1" x14ac:dyDescent="0.2">
      <c r="A16" s="71">
        <v>14</v>
      </c>
      <c r="B16" s="113" t="s">
        <v>202</v>
      </c>
      <c r="C16" s="108" t="s">
        <v>212</v>
      </c>
      <c r="D16" s="76">
        <v>1</v>
      </c>
      <c r="E16" s="75">
        <v>166.2</v>
      </c>
      <c r="F16" s="76">
        <v>60</v>
      </c>
      <c r="G16" s="77">
        <f t="shared" si="0"/>
        <v>2.77</v>
      </c>
      <c r="I16" s="69">
        <v>27.28</v>
      </c>
    </row>
    <row r="17" spans="1:9" ht="15" customHeight="1" x14ac:dyDescent="0.2">
      <c r="A17" s="71">
        <v>15</v>
      </c>
      <c r="B17" s="113" t="s">
        <v>203</v>
      </c>
      <c r="C17" s="108" t="s">
        <v>212</v>
      </c>
      <c r="D17" s="76">
        <v>1</v>
      </c>
      <c r="E17" s="75">
        <v>27.28</v>
      </c>
      <c r="F17" s="76">
        <v>60</v>
      </c>
      <c r="G17" s="77">
        <f t="shared" si="0"/>
        <v>0.45466666666666666</v>
      </c>
      <c r="I17" s="69">
        <v>49.6</v>
      </c>
    </row>
    <row r="18" spans="1:9" ht="15" customHeight="1" x14ac:dyDescent="0.2">
      <c r="A18" s="71">
        <v>16</v>
      </c>
      <c r="B18" s="113" t="s">
        <v>204</v>
      </c>
      <c r="C18" s="108" t="s">
        <v>212</v>
      </c>
      <c r="D18" s="76">
        <v>1</v>
      </c>
      <c r="E18" s="75">
        <v>24.8</v>
      </c>
      <c r="F18" s="76">
        <v>60</v>
      </c>
      <c r="G18" s="77">
        <f t="shared" si="0"/>
        <v>0.41333333333333333</v>
      </c>
      <c r="I18" s="69">
        <v>15.1</v>
      </c>
    </row>
    <row r="19" spans="1:9" ht="15" customHeight="1" x14ac:dyDescent="0.2">
      <c r="A19" s="71">
        <v>17</v>
      </c>
      <c r="B19" s="113" t="s">
        <v>205</v>
      </c>
      <c r="C19" s="108" t="s">
        <v>212</v>
      </c>
      <c r="D19" s="76">
        <v>1</v>
      </c>
      <c r="E19" s="75">
        <v>15.1</v>
      </c>
      <c r="F19" s="76">
        <v>60</v>
      </c>
      <c r="G19" s="77">
        <f t="shared" si="0"/>
        <v>0.25166666666666665</v>
      </c>
      <c r="I19" s="69">
        <v>22.29</v>
      </c>
    </row>
    <row r="20" spans="1:9" ht="15" customHeight="1" x14ac:dyDescent="0.2">
      <c r="A20" s="71">
        <v>18</v>
      </c>
      <c r="B20" s="113" t="s">
        <v>206</v>
      </c>
      <c r="C20" s="108" t="s">
        <v>212</v>
      </c>
      <c r="D20" s="76">
        <v>1</v>
      </c>
      <c r="E20" s="75">
        <v>22.29</v>
      </c>
      <c r="F20" s="76">
        <v>60</v>
      </c>
      <c r="G20" s="77">
        <f t="shared" si="0"/>
        <v>0.3715</v>
      </c>
      <c r="I20" s="69">
        <v>155.58000000000001</v>
      </c>
    </row>
    <row r="21" spans="1:9" ht="15" customHeight="1" x14ac:dyDescent="0.2">
      <c r="A21" s="71">
        <v>19</v>
      </c>
      <c r="B21" s="113" t="s">
        <v>207</v>
      </c>
      <c r="C21" s="108" t="s">
        <v>212</v>
      </c>
      <c r="D21" s="76">
        <v>1</v>
      </c>
      <c r="E21" s="75">
        <v>51.86</v>
      </c>
      <c r="F21" s="76">
        <v>60</v>
      </c>
      <c r="G21" s="77">
        <f t="shared" si="0"/>
        <v>0.86433333333333329</v>
      </c>
      <c r="H21" s="111"/>
      <c r="I21" s="69">
        <v>244.02</v>
      </c>
    </row>
    <row r="22" spans="1:9" ht="15" customHeight="1" x14ac:dyDescent="0.2">
      <c r="A22" s="71">
        <v>20</v>
      </c>
      <c r="B22" s="113" t="s">
        <v>208</v>
      </c>
      <c r="C22" s="108" t="s">
        <v>212</v>
      </c>
      <c r="D22" s="76">
        <v>1</v>
      </c>
      <c r="E22" s="75">
        <v>81.34</v>
      </c>
      <c r="F22" s="76">
        <v>60</v>
      </c>
      <c r="G22" s="77">
        <f t="shared" si="0"/>
        <v>1.3556666666666668</v>
      </c>
      <c r="I22" s="111">
        <v>88.2</v>
      </c>
    </row>
    <row r="23" spans="1:9" ht="15" customHeight="1" x14ac:dyDescent="0.2">
      <c r="A23" s="71">
        <v>21</v>
      </c>
      <c r="B23" s="113" t="s">
        <v>209</v>
      </c>
      <c r="C23" s="108" t="s">
        <v>212</v>
      </c>
      <c r="D23" s="76">
        <v>1</v>
      </c>
      <c r="E23" s="75">
        <v>409.93</v>
      </c>
      <c r="F23" s="76">
        <v>60</v>
      </c>
      <c r="G23" s="77">
        <f t="shared" si="0"/>
        <v>6.8321666666666667</v>
      </c>
      <c r="I23" s="69">
        <v>32.4</v>
      </c>
    </row>
    <row r="24" spans="1:9" ht="15" customHeight="1" x14ac:dyDescent="0.2">
      <c r="A24" s="71">
        <v>22</v>
      </c>
      <c r="B24" s="113" t="s">
        <v>210</v>
      </c>
      <c r="C24" s="108" t="s">
        <v>212</v>
      </c>
      <c r="D24" s="76">
        <v>1</v>
      </c>
      <c r="E24" s="75">
        <v>88.2</v>
      </c>
      <c r="F24" s="76">
        <v>60</v>
      </c>
      <c r="G24" s="77">
        <f t="shared" si="0"/>
        <v>1.47</v>
      </c>
      <c r="I24" s="69">
        <v>71.42</v>
      </c>
    </row>
    <row r="25" spans="1:9" ht="15" customHeight="1" x14ac:dyDescent="0.2">
      <c r="A25" s="71">
        <v>23</v>
      </c>
      <c r="B25" s="113" t="s">
        <v>211</v>
      </c>
      <c r="C25" s="108" t="s">
        <v>212</v>
      </c>
      <c r="D25" s="76">
        <v>2</v>
      </c>
      <c r="E25" s="75">
        <v>16.2</v>
      </c>
      <c r="F25" s="76">
        <v>60</v>
      </c>
      <c r="G25" s="77">
        <f t="shared" si="0"/>
        <v>0.53999999999999992</v>
      </c>
      <c r="I25" s="111">
        <v>71.58</v>
      </c>
    </row>
    <row r="26" spans="1:9" ht="15" customHeight="1" x14ac:dyDescent="0.2">
      <c r="A26" s="225" t="s">
        <v>214</v>
      </c>
      <c r="B26" s="226"/>
      <c r="C26" s="226"/>
      <c r="D26" s="226"/>
      <c r="E26" s="226"/>
      <c r="F26" s="226"/>
      <c r="G26" s="72">
        <f>SUM(G3:G25)</f>
        <v>37.629000000000005</v>
      </c>
      <c r="I26" s="69">
        <v>54.75</v>
      </c>
    </row>
    <row r="27" spans="1:9" ht="15" customHeight="1" x14ac:dyDescent="0.2">
      <c r="A27" s="225" t="s">
        <v>106</v>
      </c>
      <c r="B27" s="226"/>
      <c r="C27" s="226"/>
      <c r="D27" s="226"/>
      <c r="E27" s="226"/>
      <c r="F27" s="226"/>
      <c r="G27" s="78">
        <v>1</v>
      </c>
      <c r="I27" s="69">
        <v>235.77</v>
      </c>
    </row>
    <row r="28" spans="1:9" ht="15" customHeight="1" x14ac:dyDescent="0.2">
      <c r="A28" s="231" t="s">
        <v>215</v>
      </c>
      <c r="B28" s="232"/>
      <c r="C28" s="232"/>
      <c r="D28" s="232"/>
      <c r="E28" s="232"/>
      <c r="F28" s="232"/>
      <c r="G28" s="73">
        <f>G26/G27</f>
        <v>37.629000000000005</v>
      </c>
      <c r="I28" s="69">
        <v>12.05</v>
      </c>
    </row>
    <row r="29" spans="1:9" ht="15" customHeight="1" x14ac:dyDescent="0.2">
      <c r="I29" s="69">
        <v>140.27000000000001</v>
      </c>
    </row>
    <row r="30" spans="1:9" ht="15" customHeight="1" x14ac:dyDescent="0.2">
      <c r="A30" s="222" t="s">
        <v>233</v>
      </c>
      <c r="B30" s="223"/>
      <c r="C30" s="223"/>
      <c r="D30" s="223"/>
      <c r="E30" s="223"/>
      <c r="F30" s="223"/>
      <c r="G30" s="224"/>
      <c r="I30" s="69">
        <v>285.61</v>
      </c>
    </row>
    <row r="31" spans="1:9" ht="15" customHeight="1" x14ac:dyDescent="0.2">
      <c r="A31" s="70" t="s">
        <v>105</v>
      </c>
      <c r="B31" s="70" t="s">
        <v>124</v>
      </c>
      <c r="C31" s="70" t="s">
        <v>127</v>
      </c>
      <c r="D31" s="70" t="s">
        <v>171</v>
      </c>
      <c r="E31" s="70" t="s">
        <v>125</v>
      </c>
      <c r="F31" s="70" t="s">
        <v>126</v>
      </c>
      <c r="G31" s="70" t="s">
        <v>108</v>
      </c>
      <c r="I31" s="69">
        <v>30.62</v>
      </c>
    </row>
    <row r="32" spans="1:9" ht="15" customHeight="1" x14ac:dyDescent="0.2">
      <c r="A32" s="71">
        <v>1</v>
      </c>
      <c r="B32" s="112" t="s">
        <v>229</v>
      </c>
      <c r="C32" s="108" t="s">
        <v>212</v>
      </c>
      <c r="D32" s="76">
        <v>1</v>
      </c>
      <c r="E32" s="75">
        <v>35.71</v>
      </c>
      <c r="F32" s="76">
        <v>60</v>
      </c>
      <c r="G32" s="77">
        <f>D32*E32/F32</f>
        <v>0.59516666666666673</v>
      </c>
      <c r="H32" s="111"/>
      <c r="I32" s="69">
        <v>161.55000000000001</v>
      </c>
    </row>
    <row r="33" spans="1:9" ht="15" customHeight="1" x14ac:dyDescent="0.2">
      <c r="A33" s="71">
        <v>2</v>
      </c>
      <c r="B33" s="112" t="s">
        <v>230</v>
      </c>
      <c r="C33" s="108" t="s">
        <v>212</v>
      </c>
      <c r="D33" s="76">
        <v>1</v>
      </c>
      <c r="E33" s="75">
        <v>35.79</v>
      </c>
      <c r="F33" s="76">
        <v>60</v>
      </c>
      <c r="G33" s="77">
        <f t="shared" ref="G33:G48" si="1">D33*E33/F33</f>
        <v>0.59650000000000003</v>
      </c>
      <c r="H33" s="111"/>
      <c r="I33" s="69">
        <v>77.400000000000006</v>
      </c>
    </row>
    <row r="34" spans="1:9" ht="15" customHeight="1" x14ac:dyDescent="0.2">
      <c r="A34" s="71">
        <v>3</v>
      </c>
      <c r="B34" s="112" t="s">
        <v>216</v>
      </c>
      <c r="C34" s="108" t="s">
        <v>212</v>
      </c>
      <c r="D34" s="76">
        <v>1</v>
      </c>
      <c r="E34" s="75">
        <v>54.75</v>
      </c>
      <c r="F34" s="76">
        <v>60</v>
      </c>
      <c r="G34" s="77">
        <f t="shared" si="1"/>
        <v>0.91249999999999998</v>
      </c>
      <c r="I34" s="69">
        <v>43.13</v>
      </c>
    </row>
    <row r="35" spans="1:9" ht="15" customHeight="1" x14ac:dyDescent="0.2">
      <c r="A35" s="71">
        <v>4</v>
      </c>
      <c r="B35" s="112" t="s">
        <v>217</v>
      </c>
      <c r="C35" s="108" t="s">
        <v>212</v>
      </c>
      <c r="D35" s="76">
        <v>1</v>
      </c>
      <c r="E35" s="75">
        <v>235.77</v>
      </c>
      <c r="F35" s="76">
        <v>60</v>
      </c>
      <c r="G35" s="77">
        <f t="shared" si="1"/>
        <v>3.9295</v>
      </c>
      <c r="I35" s="69">
        <v>53.51</v>
      </c>
    </row>
    <row r="36" spans="1:9" ht="15" customHeight="1" x14ac:dyDescent="0.2">
      <c r="A36" s="71">
        <v>5</v>
      </c>
      <c r="B36" s="112" t="s">
        <v>218</v>
      </c>
      <c r="C36" s="108" t="s">
        <v>212</v>
      </c>
      <c r="D36" s="76">
        <v>1</v>
      </c>
      <c r="E36" s="75">
        <v>12.05</v>
      </c>
      <c r="F36" s="76">
        <v>60</v>
      </c>
      <c r="G36" s="77">
        <f t="shared" si="1"/>
        <v>0.20083333333333334</v>
      </c>
      <c r="I36" s="69">
        <v>444.55</v>
      </c>
    </row>
    <row r="37" spans="1:9" ht="15" customHeight="1" x14ac:dyDescent="0.2">
      <c r="A37" s="71">
        <v>6</v>
      </c>
      <c r="B37" s="112" t="s">
        <v>219</v>
      </c>
      <c r="C37" s="108" t="s">
        <v>212</v>
      </c>
      <c r="D37" s="76">
        <v>1</v>
      </c>
      <c r="E37" s="75">
        <v>140.27000000000001</v>
      </c>
      <c r="F37" s="76">
        <v>60</v>
      </c>
      <c r="G37" s="77">
        <f t="shared" si="1"/>
        <v>2.3378333333333337</v>
      </c>
      <c r="I37" s="69">
        <v>9.3000000000000007</v>
      </c>
    </row>
    <row r="38" spans="1:9" ht="15" customHeight="1" x14ac:dyDescent="0.2">
      <c r="A38" s="71">
        <v>7</v>
      </c>
      <c r="B38" s="112" t="s">
        <v>220</v>
      </c>
      <c r="C38" s="108" t="s">
        <v>212</v>
      </c>
      <c r="D38" s="76">
        <v>1</v>
      </c>
      <c r="E38" s="75">
        <v>285.61</v>
      </c>
      <c r="F38" s="76">
        <v>60</v>
      </c>
      <c r="G38" s="77">
        <f t="shared" si="1"/>
        <v>4.7601666666666667</v>
      </c>
      <c r="I38" s="69">
        <v>92.3</v>
      </c>
    </row>
    <row r="39" spans="1:9" ht="15" customHeight="1" x14ac:dyDescent="0.2">
      <c r="A39" s="71">
        <v>8</v>
      </c>
      <c r="B39" s="112" t="s">
        <v>207</v>
      </c>
      <c r="C39" s="108" t="s">
        <v>212</v>
      </c>
      <c r="D39" s="76">
        <v>1</v>
      </c>
      <c r="E39" s="75">
        <v>51.86</v>
      </c>
      <c r="F39" s="76">
        <v>60</v>
      </c>
      <c r="G39" s="77">
        <f t="shared" si="1"/>
        <v>0.86433333333333329</v>
      </c>
      <c r="I39" s="69">
        <v>426.7</v>
      </c>
    </row>
    <row r="40" spans="1:9" ht="15" customHeight="1" x14ac:dyDescent="0.2">
      <c r="A40" s="71">
        <v>9</v>
      </c>
      <c r="B40" s="112" t="s">
        <v>221</v>
      </c>
      <c r="C40" s="108" t="s">
        <v>212</v>
      </c>
      <c r="D40" s="76">
        <v>1</v>
      </c>
      <c r="E40" s="75">
        <v>30.62</v>
      </c>
      <c r="F40" s="76">
        <v>60</v>
      </c>
      <c r="G40" s="77">
        <f t="shared" si="1"/>
        <v>0.51033333333333331</v>
      </c>
      <c r="I40" s="69">
        <v>74.150000000000006</v>
      </c>
    </row>
    <row r="41" spans="1:9" ht="15" customHeight="1" x14ac:dyDescent="0.2">
      <c r="A41" s="71">
        <v>10</v>
      </c>
      <c r="B41" s="112" t="s">
        <v>222</v>
      </c>
      <c r="C41" s="108" t="s">
        <v>212</v>
      </c>
      <c r="D41" s="76">
        <v>1</v>
      </c>
      <c r="E41" s="75">
        <v>161.55000000000001</v>
      </c>
      <c r="F41" s="76">
        <v>60</v>
      </c>
      <c r="G41" s="77">
        <f t="shared" si="1"/>
        <v>2.6925000000000003</v>
      </c>
      <c r="I41" s="69">
        <v>29.97</v>
      </c>
    </row>
    <row r="42" spans="1:9" ht="15" customHeight="1" x14ac:dyDescent="0.2">
      <c r="A42" s="71">
        <v>11</v>
      </c>
      <c r="B42" s="112" t="s">
        <v>223</v>
      </c>
      <c r="C42" s="108" t="s">
        <v>212</v>
      </c>
      <c r="D42" s="76">
        <v>1</v>
      </c>
      <c r="E42" s="75">
        <v>38.700000000000003</v>
      </c>
      <c r="F42" s="76">
        <v>60</v>
      </c>
      <c r="G42" s="77">
        <f t="shared" si="1"/>
        <v>0.64500000000000002</v>
      </c>
      <c r="H42" s="111"/>
      <c r="I42" s="69">
        <v>32.86</v>
      </c>
    </row>
    <row r="43" spans="1:9" ht="15" customHeight="1" x14ac:dyDescent="0.2">
      <c r="A43" s="71">
        <v>12</v>
      </c>
      <c r="B43" s="112" t="s">
        <v>224</v>
      </c>
      <c r="C43" s="108" t="s">
        <v>212</v>
      </c>
      <c r="D43" s="76">
        <v>1</v>
      </c>
      <c r="E43" s="75">
        <v>43.13</v>
      </c>
      <c r="F43" s="76">
        <v>60</v>
      </c>
      <c r="G43" s="77">
        <f t="shared" si="1"/>
        <v>0.71883333333333332</v>
      </c>
      <c r="I43" s="69">
        <v>65.459999999999994</v>
      </c>
    </row>
    <row r="44" spans="1:9" ht="15" customHeight="1" x14ac:dyDescent="0.2">
      <c r="A44" s="71">
        <v>13</v>
      </c>
      <c r="B44" s="112" t="s">
        <v>225</v>
      </c>
      <c r="C44" s="108" t="s">
        <v>212</v>
      </c>
      <c r="D44" s="76">
        <v>1</v>
      </c>
      <c r="E44" s="75">
        <v>53.51</v>
      </c>
      <c r="F44" s="76">
        <v>60</v>
      </c>
      <c r="G44" s="77">
        <f t="shared" si="1"/>
        <v>0.89183333333333326</v>
      </c>
      <c r="I44" s="69">
        <v>14.49</v>
      </c>
    </row>
    <row r="45" spans="1:9" ht="15" customHeight="1" x14ac:dyDescent="0.2">
      <c r="A45" s="71">
        <v>14</v>
      </c>
      <c r="B45" s="112" t="s">
        <v>226</v>
      </c>
      <c r="C45" s="108" t="s">
        <v>212</v>
      </c>
      <c r="D45" s="76">
        <v>1</v>
      </c>
      <c r="E45" s="75">
        <v>444.55</v>
      </c>
      <c r="F45" s="76">
        <v>60</v>
      </c>
      <c r="G45" s="77">
        <f t="shared" si="1"/>
        <v>7.4091666666666667</v>
      </c>
      <c r="I45" s="69">
        <v>22.73</v>
      </c>
    </row>
    <row r="46" spans="1:9" ht="15" customHeight="1" x14ac:dyDescent="0.2">
      <c r="A46" s="71">
        <v>15</v>
      </c>
      <c r="B46" s="112" t="s">
        <v>227</v>
      </c>
      <c r="C46" s="108" t="s">
        <v>212</v>
      </c>
      <c r="D46" s="76">
        <v>1</v>
      </c>
      <c r="E46" s="75">
        <v>9.3000000000000007</v>
      </c>
      <c r="F46" s="76">
        <v>60</v>
      </c>
      <c r="G46" s="77">
        <f t="shared" si="1"/>
        <v>0.155</v>
      </c>
      <c r="I46" s="69">
        <v>387.8</v>
      </c>
    </row>
    <row r="47" spans="1:9" ht="15" customHeight="1" x14ac:dyDescent="0.2">
      <c r="A47" s="71">
        <v>16</v>
      </c>
      <c r="B47" s="112" t="s">
        <v>228</v>
      </c>
      <c r="C47" s="108" t="s">
        <v>212</v>
      </c>
      <c r="D47" s="76">
        <v>1</v>
      </c>
      <c r="E47" s="75">
        <v>46.15</v>
      </c>
      <c r="F47" s="76">
        <v>60</v>
      </c>
      <c r="G47" s="77">
        <f t="shared" si="1"/>
        <v>0.76916666666666667</v>
      </c>
      <c r="H47" s="111"/>
      <c r="I47" s="69">
        <v>39.06</v>
      </c>
    </row>
    <row r="48" spans="1:9" ht="15" customHeight="1" x14ac:dyDescent="0.2">
      <c r="A48" s="71">
        <v>17</v>
      </c>
      <c r="B48" s="112" t="s">
        <v>208</v>
      </c>
      <c r="C48" s="108" t="s">
        <v>212</v>
      </c>
      <c r="D48" s="76">
        <v>1</v>
      </c>
      <c r="E48" s="75">
        <v>81.34</v>
      </c>
      <c r="F48" s="76">
        <v>60</v>
      </c>
      <c r="G48" s="77">
        <f t="shared" si="1"/>
        <v>1.3556666666666668</v>
      </c>
      <c r="I48" s="69">
        <v>409.93</v>
      </c>
    </row>
    <row r="49" spans="1:9" ht="15" customHeight="1" x14ac:dyDescent="0.2">
      <c r="A49" s="225" t="s">
        <v>231</v>
      </c>
      <c r="B49" s="226"/>
      <c r="C49" s="226"/>
      <c r="D49" s="226"/>
      <c r="E49" s="226"/>
      <c r="F49" s="227"/>
      <c r="G49" s="72">
        <f>SUM(G32:G48)</f>
        <v>29.344333333333338</v>
      </c>
      <c r="I49" s="69">
        <f>SUM(I1:I48)</f>
        <v>6069.13</v>
      </c>
    </row>
    <row r="50" spans="1:9" ht="15" customHeight="1" x14ac:dyDescent="0.2">
      <c r="A50" s="225" t="s">
        <v>106</v>
      </c>
      <c r="B50" s="226"/>
      <c r="C50" s="226"/>
      <c r="D50" s="226"/>
      <c r="E50" s="226"/>
      <c r="F50" s="227"/>
      <c r="G50" s="78">
        <v>1</v>
      </c>
      <c r="I50" s="69">
        <f>I49/12</f>
        <v>505.76083333333332</v>
      </c>
    </row>
    <row r="51" spans="1:9" ht="15" customHeight="1" x14ac:dyDescent="0.2">
      <c r="A51" s="231" t="s">
        <v>232</v>
      </c>
      <c r="B51" s="232"/>
      <c r="C51" s="232"/>
      <c r="D51" s="232"/>
      <c r="E51" s="232"/>
      <c r="F51" s="233"/>
      <c r="G51" s="73">
        <f>G49/G50</f>
        <v>29.344333333333338</v>
      </c>
    </row>
    <row r="52" spans="1:9" ht="15" customHeight="1" x14ac:dyDescent="0.2"/>
    <row r="53" spans="1:9" ht="15" customHeight="1" x14ac:dyDescent="0.2">
      <c r="A53" s="222" t="s">
        <v>234</v>
      </c>
      <c r="B53" s="223"/>
      <c r="C53" s="223"/>
      <c r="D53" s="223"/>
      <c r="E53" s="223"/>
      <c r="F53" s="223"/>
      <c r="G53" s="224"/>
    </row>
    <row r="54" spans="1:9" ht="15" customHeight="1" x14ac:dyDescent="0.2">
      <c r="A54" s="70" t="s">
        <v>105</v>
      </c>
      <c r="B54" s="70" t="s">
        <v>124</v>
      </c>
      <c r="C54" s="70" t="s">
        <v>127</v>
      </c>
      <c r="D54" s="70" t="s">
        <v>171</v>
      </c>
      <c r="E54" s="70" t="s">
        <v>125</v>
      </c>
      <c r="F54" s="70" t="s">
        <v>126</v>
      </c>
      <c r="G54" s="70" t="s">
        <v>108</v>
      </c>
    </row>
    <row r="55" spans="1:9" ht="15" customHeight="1" x14ac:dyDescent="0.2">
      <c r="A55" s="71">
        <v>1</v>
      </c>
      <c r="B55" s="112" t="s">
        <v>242</v>
      </c>
      <c r="C55" s="108" t="s">
        <v>212</v>
      </c>
      <c r="D55" s="76">
        <v>1</v>
      </c>
      <c r="E55" s="75">
        <v>426.7</v>
      </c>
      <c r="F55" s="76">
        <v>60</v>
      </c>
      <c r="G55" s="77">
        <f>D55*E55/F55</f>
        <v>7.1116666666666664</v>
      </c>
    </row>
    <row r="56" spans="1:9" ht="15" customHeight="1" x14ac:dyDescent="0.2">
      <c r="A56" s="71">
        <v>2</v>
      </c>
      <c r="B56" s="112" t="s">
        <v>243</v>
      </c>
      <c r="C56" s="108" t="s">
        <v>212</v>
      </c>
      <c r="D56" s="76">
        <v>1</v>
      </c>
      <c r="E56" s="75">
        <v>74.150000000000006</v>
      </c>
      <c r="F56" s="76">
        <v>60</v>
      </c>
      <c r="G56" s="77">
        <f t="shared" ref="G56:G70" si="2">D56*E56/F56</f>
        <v>1.2358333333333333</v>
      </c>
    </row>
    <row r="57" spans="1:9" ht="15" customHeight="1" x14ac:dyDescent="0.2">
      <c r="A57" s="71">
        <v>3</v>
      </c>
      <c r="B57" s="112" t="s">
        <v>244</v>
      </c>
      <c r="C57" s="108" t="s">
        <v>212</v>
      </c>
      <c r="D57" s="76">
        <v>1</v>
      </c>
      <c r="E57" s="75">
        <v>29.97</v>
      </c>
      <c r="F57" s="76">
        <v>60</v>
      </c>
      <c r="G57" s="77">
        <f t="shared" si="2"/>
        <v>0.4995</v>
      </c>
    </row>
    <row r="58" spans="1:9" ht="15" customHeight="1" x14ac:dyDescent="0.2">
      <c r="A58" s="71">
        <v>4</v>
      </c>
      <c r="B58" s="112" t="s">
        <v>235</v>
      </c>
      <c r="C58" s="108" t="s">
        <v>212</v>
      </c>
      <c r="D58" s="76">
        <v>1</v>
      </c>
      <c r="E58" s="75">
        <v>32.86</v>
      </c>
      <c r="F58" s="76">
        <v>60</v>
      </c>
      <c r="G58" s="77">
        <f t="shared" si="2"/>
        <v>0.54766666666666663</v>
      </c>
    </row>
    <row r="59" spans="1:9" ht="15" customHeight="1" x14ac:dyDescent="0.2">
      <c r="A59" s="71">
        <v>5</v>
      </c>
      <c r="B59" s="112" t="s">
        <v>236</v>
      </c>
      <c r="C59" s="108" t="s">
        <v>212</v>
      </c>
      <c r="D59" s="76">
        <v>1</v>
      </c>
      <c r="E59" s="75">
        <v>46.15</v>
      </c>
      <c r="F59" s="76">
        <v>60</v>
      </c>
      <c r="G59" s="77">
        <f t="shared" si="2"/>
        <v>0.76916666666666667</v>
      </c>
    </row>
    <row r="60" spans="1:9" ht="15" customHeight="1" x14ac:dyDescent="0.2">
      <c r="A60" s="71">
        <v>6</v>
      </c>
      <c r="B60" s="112" t="s">
        <v>237</v>
      </c>
      <c r="C60" s="108" t="s">
        <v>212</v>
      </c>
      <c r="D60" s="76">
        <v>1</v>
      </c>
      <c r="E60" s="75">
        <v>65.459999999999994</v>
      </c>
      <c r="F60" s="76">
        <v>60</v>
      </c>
      <c r="G60" s="77">
        <f t="shared" si="2"/>
        <v>1.091</v>
      </c>
    </row>
    <row r="61" spans="1:9" ht="15" customHeight="1" x14ac:dyDescent="0.2">
      <c r="A61" s="71">
        <v>7</v>
      </c>
      <c r="B61" s="112" t="s">
        <v>238</v>
      </c>
      <c r="C61" s="108" t="s">
        <v>212</v>
      </c>
      <c r="D61" s="76">
        <v>1</v>
      </c>
      <c r="E61" s="75">
        <v>14.49</v>
      </c>
      <c r="F61" s="76">
        <v>60</v>
      </c>
      <c r="G61" s="77">
        <f t="shared" si="2"/>
        <v>0.24149999999999999</v>
      </c>
    </row>
    <row r="62" spans="1:9" ht="15" customHeight="1" x14ac:dyDescent="0.2">
      <c r="A62" s="71">
        <v>8</v>
      </c>
      <c r="B62" s="112" t="s">
        <v>239</v>
      </c>
      <c r="C62" s="108" t="s">
        <v>212</v>
      </c>
      <c r="D62" s="76">
        <v>1</v>
      </c>
      <c r="E62" s="75">
        <v>22.73</v>
      </c>
      <c r="F62" s="76">
        <v>60</v>
      </c>
      <c r="G62" s="77">
        <f t="shared" si="2"/>
        <v>0.37883333333333336</v>
      </c>
    </row>
    <row r="63" spans="1:9" ht="15" customHeight="1" x14ac:dyDescent="0.2">
      <c r="A63" s="71">
        <v>9</v>
      </c>
      <c r="B63" s="112" t="s">
        <v>204</v>
      </c>
      <c r="C63" s="108" t="s">
        <v>212</v>
      </c>
      <c r="D63" s="76">
        <v>1</v>
      </c>
      <c r="E63" s="75">
        <v>24.8</v>
      </c>
      <c r="F63" s="76">
        <v>60</v>
      </c>
      <c r="G63" s="77">
        <f t="shared" si="2"/>
        <v>0.41333333333333333</v>
      </c>
    </row>
    <row r="64" spans="1:9" ht="15" customHeight="1" x14ac:dyDescent="0.2">
      <c r="A64" s="71">
        <v>10</v>
      </c>
      <c r="B64" s="112" t="s">
        <v>252</v>
      </c>
      <c r="C64" s="108" t="s">
        <v>212</v>
      </c>
      <c r="D64" s="76">
        <v>1</v>
      </c>
      <c r="E64" s="75">
        <v>387.8</v>
      </c>
      <c r="F64" s="76">
        <v>60</v>
      </c>
      <c r="G64" s="77">
        <f t="shared" si="2"/>
        <v>6.4633333333333338</v>
      </c>
    </row>
    <row r="65" spans="1:7" ht="15" customHeight="1" x14ac:dyDescent="0.2">
      <c r="A65" s="71">
        <v>11</v>
      </c>
      <c r="B65" s="112" t="s">
        <v>240</v>
      </c>
      <c r="C65" s="108" t="s">
        <v>212</v>
      </c>
      <c r="D65" s="76">
        <v>1</v>
      </c>
      <c r="E65" s="75">
        <v>38.700000000000003</v>
      </c>
      <c r="F65" s="76">
        <v>60</v>
      </c>
      <c r="G65" s="77">
        <f t="shared" si="2"/>
        <v>0.64500000000000002</v>
      </c>
    </row>
    <row r="66" spans="1:7" ht="15" customHeight="1" x14ac:dyDescent="0.2">
      <c r="A66" s="71">
        <v>12</v>
      </c>
      <c r="B66" s="112" t="s">
        <v>229</v>
      </c>
      <c r="C66" s="108" t="s">
        <v>212</v>
      </c>
      <c r="D66" s="76">
        <v>1</v>
      </c>
      <c r="E66" s="75">
        <v>35.71</v>
      </c>
      <c r="F66" s="76">
        <v>60</v>
      </c>
      <c r="G66" s="77">
        <f t="shared" si="2"/>
        <v>0.59516666666666673</v>
      </c>
    </row>
    <row r="67" spans="1:7" ht="15" customHeight="1" x14ac:dyDescent="0.2">
      <c r="A67" s="71">
        <v>13</v>
      </c>
      <c r="B67" s="112" t="s">
        <v>230</v>
      </c>
      <c r="C67" s="108" t="s">
        <v>212</v>
      </c>
      <c r="D67" s="76">
        <v>1</v>
      </c>
      <c r="E67" s="75">
        <v>35.79</v>
      </c>
      <c r="F67" s="76">
        <v>60</v>
      </c>
      <c r="G67" s="77">
        <f t="shared" si="2"/>
        <v>0.59650000000000003</v>
      </c>
    </row>
    <row r="68" spans="1:7" ht="15" customHeight="1" x14ac:dyDescent="0.2">
      <c r="A68" s="71">
        <v>14</v>
      </c>
      <c r="B68" s="112" t="s">
        <v>207</v>
      </c>
      <c r="C68" s="108" t="s">
        <v>212</v>
      </c>
      <c r="D68" s="76">
        <v>1</v>
      </c>
      <c r="E68" s="75">
        <v>51.86</v>
      </c>
      <c r="F68" s="76">
        <v>60</v>
      </c>
      <c r="G68" s="77">
        <f t="shared" si="2"/>
        <v>0.86433333333333329</v>
      </c>
    </row>
    <row r="69" spans="1:7" ht="15" customHeight="1" x14ac:dyDescent="0.2">
      <c r="A69" s="71">
        <v>15</v>
      </c>
      <c r="B69" s="112" t="s">
        <v>208</v>
      </c>
      <c r="C69" s="108" t="s">
        <v>212</v>
      </c>
      <c r="D69" s="76">
        <v>1</v>
      </c>
      <c r="E69" s="75">
        <v>81.34</v>
      </c>
      <c r="F69" s="76">
        <v>60</v>
      </c>
      <c r="G69" s="77">
        <f t="shared" si="2"/>
        <v>1.3556666666666668</v>
      </c>
    </row>
    <row r="70" spans="1:7" ht="15" customHeight="1" x14ac:dyDescent="0.2">
      <c r="A70" s="71">
        <v>16</v>
      </c>
      <c r="B70" s="112" t="s">
        <v>241</v>
      </c>
      <c r="C70" s="108" t="s">
        <v>212</v>
      </c>
      <c r="D70" s="76">
        <v>1</v>
      </c>
      <c r="E70" s="75">
        <v>39.06</v>
      </c>
      <c r="F70" s="76">
        <v>60</v>
      </c>
      <c r="G70" s="77">
        <f t="shared" si="2"/>
        <v>0.65100000000000002</v>
      </c>
    </row>
    <row r="71" spans="1:7" ht="15" customHeight="1" x14ac:dyDescent="0.2">
      <c r="A71" s="225" t="s">
        <v>245</v>
      </c>
      <c r="B71" s="226"/>
      <c r="C71" s="226"/>
      <c r="D71" s="226"/>
      <c r="E71" s="226"/>
      <c r="F71" s="226"/>
      <c r="G71" s="72">
        <f>SUM(G55:G70)</f>
        <v>23.459500000000002</v>
      </c>
    </row>
    <row r="72" spans="1:7" ht="15" customHeight="1" x14ac:dyDescent="0.2">
      <c r="A72" s="225" t="s">
        <v>106</v>
      </c>
      <c r="B72" s="226"/>
      <c r="C72" s="226"/>
      <c r="D72" s="226"/>
      <c r="E72" s="226"/>
      <c r="F72" s="226"/>
      <c r="G72" s="78">
        <v>1</v>
      </c>
    </row>
    <row r="73" spans="1:7" ht="15" customHeight="1" x14ac:dyDescent="0.2">
      <c r="A73" s="231" t="s">
        <v>246</v>
      </c>
      <c r="B73" s="232"/>
      <c r="C73" s="232"/>
      <c r="D73" s="232"/>
      <c r="E73" s="232"/>
      <c r="F73" s="232"/>
      <c r="G73" s="73">
        <f>G71/G72</f>
        <v>23.459500000000002</v>
      </c>
    </row>
  </sheetData>
  <mergeCells count="12">
    <mergeCell ref="A73:F73"/>
    <mergeCell ref="A1:G1"/>
    <mergeCell ref="A26:F26"/>
    <mergeCell ref="A27:F27"/>
    <mergeCell ref="A28:F28"/>
    <mergeCell ref="A30:G30"/>
    <mergeCell ref="A49:F49"/>
    <mergeCell ref="A50:F50"/>
    <mergeCell ref="A51:F51"/>
    <mergeCell ref="A53:G53"/>
    <mergeCell ref="A71:F71"/>
    <mergeCell ref="A72:F72"/>
  </mergeCells>
  <pageMargins left="0.511811024" right="0.511811024" top="0.78740157499999996" bottom="0.78740157499999996" header="0.31496062000000002" footer="0.31496062000000002"/>
  <pageSetup paperSize="9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I47"/>
  <sheetViews>
    <sheetView showGridLines="0" view="pageBreakPreview" topLeftCell="A7" zoomScaleNormal="100" zoomScaleSheetLayoutView="100" workbookViewId="0">
      <selection activeCell="H33" sqref="H33"/>
    </sheetView>
  </sheetViews>
  <sheetFormatPr defaultRowHeight="11.25" x14ac:dyDescent="0.2"/>
  <cols>
    <col min="1" max="1" width="4.7109375" style="69" bestFit="1" customWidth="1"/>
    <col min="2" max="2" width="30" style="69" bestFit="1" customWidth="1"/>
    <col min="3" max="3" width="12" style="110" bestFit="1" customWidth="1"/>
    <col min="4" max="4" width="10.7109375" style="69" bestFit="1" customWidth="1"/>
    <col min="5" max="5" width="15.7109375" style="69" customWidth="1"/>
    <col min="6" max="6" width="15.42578125" style="69" bestFit="1" customWidth="1"/>
    <col min="7" max="7" width="13.28515625" style="69" bestFit="1" customWidth="1"/>
    <col min="8" max="16384" width="9.140625" style="69"/>
  </cols>
  <sheetData>
    <row r="1" spans="1:9" ht="15" customHeight="1" x14ac:dyDescent="0.2">
      <c r="A1" s="222" t="s">
        <v>170</v>
      </c>
      <c r="B1" s="223"/>
      <c r="C1" s="223"/>
      <c r="D1" s="223"/>
      <c r="E1" s="223"/>
      <c r="F1" s="223"/>
      <c r="G1" s="224"/>
    </row>
    <row r="2" spans="1:9" ht="15" customHeight="1" x14ac:dyDescent="0.2">
      <c r="A2" s="70" t="s">
        <v>105</v>
      </c>
      <c r="B2" s="70" t="s">
        <v>124</v>
      </c>
      <c r="C2" s="70" t="s">
        <v>127</v>
      </c>
      <c r="D2" s="70" t="s">
        <v>171</v>
      </c>
      <c r="E2" s="70" t="s">
        <v>125</v>
      </c>
      <c r="F2" s="70" t="s">
        <v>126</v>
      </c>
      <c r="G2" s="70" t="s">
        <v>108</v>
      </c>
    </row>
    <row r="3" spans="1:9" ht="15" customHeight="1" x14ac:dyDescent="0.2">
      <c r="A3" s="115">
        <v>1</v>
      </c>
      <c r="B3" s="112" t="s">
        <v>167</v>
      </c>
      <c r="C3" s="116" t="s">
        <v>159</v>
      </c>
      <c r="D3" s="117">
        <v>1</v>
      </c>
      <c r="E3" s="118">
        <v>33.67</v>
      </c>
      <c r="F3" s="117">
        <v>60</v>
      </c>
      <c r="G3" s="119">
        <f>D3*E3/F3</f>
        <v>0.5611666666666667</v>
      </c>
      <c r="I3" s="111">
        <f>E3*3</f>
        <v>101.01</v>
      </c>
    </row>
    <row r="4" spans="1:9" ht="15" customHeight="1" x14ac:dyDescent="0.2">
      <c r="A4" s="115">
        <v>2</v>
      </c>
      <c r="B4" s="112" t="s">
        <v>162</v>
      </c>
      <c r="C4" s="116" t="s">
        <v>160</v>
      </c>
      <c r="D4" s="117">
        <v>1</v>
      </c>
      <c r="E4" s="118">
        <v>1.83</v>
      </c>
      <c r="F4" s="117">
        <v>60</v>
      </c>
      <c r="G4" s="119">
        <f t="shared" ref="G4:G11" si="0">D4*E4/F4</f>
        <v>3.0500000000000003E-2</v>
      </c>
      <c r="I4" s="111">
        <f>E4*3</f>
        <v>5.49</v>
      </c>
    </row>
    <row r="5" spans="1:9" ht="15" customHeight="1" x14ac:dyDescent="0.2">
      <c r="A5" s="115">
        <v>3</v>
      </c>
      <c r="B5" s="112" t="s">
        <v>163</v>
      </c>
      <c r="C5" s="116" t="s">
        <v>159</v>
      </c>
      <c r="D5" s="117">
        <v>1</v>
      </c>
      <c r="E5" s="118">
        <v>52.66</v>
      </c>
      <c r="F5" s="117">
        <v>60</v>
      </c>
      <c r="G5" s="119">
        <f t="shared" si="0"/>
        <v>0.8776666666666666</v>
      </c>
      <c r="I5" s="111">
        <f>E5*3</f>
        <v>157.97999999999999</v>
      </c>
    </row>
    <row r="6" spans="1:9" ht="15" customHeight="1" x14ac:dyDescent="0.2">
      <c r="A6" s="115">
        <v>4</v>
      </c>
      <c r="B6" s="112" t="s">
        <v>168</v>
      </c>
      <c r="C6" s="116" t="s">
        <v>160</v>
      </c>
      <c r="D6" s="117">
        <v>1</v>
      </c>
      <c r="E6" s="118">
        <v>54.34</v>
      </c>
      <c r="F6" s="117">
        <v>60</v>
      </c>
      <c r="G6" s="119">
        <f t="shared" si="0"/>
        <v>0.90566666666666673</v>
      </c>
      <c r="I6" s="111">
        <f>E6*2</f>
        <v>108.68</v>
      </c>
    </row>
    <row r="7" spans="1:9" ht="15" customHeight="1" x14ac:dyDescent="0.2">
      <c r="A7" s="115">
        <v>5</v>
      </c>
      <c r="B7" s="112" t="s">
        <v>164</v>
      </c>
      <c r="C7" s="116" t="s">
        <v>160</v>
      </c>
      <c r="D7" s="117">
        <v>1</v>
      </c>
      <c r="E7" s="118">
        <v>37.659999999999997</v>
      </c>
      <c r="F7" s="117">
        <v>60</v>
      </c>
      <c r="G7" s="119">
        <f t="shared" si="0"/>
        <v>0.6276666666666666</v>
      </c>
      <c r="I7" s="111">
        <f>E7*3</f>
        <v>112.97999999999999</v>
      </c>
    </row>
    <row r="8" spans="1:9" ht="15" customHeight="1" x14ac:dyDescent="0.2">
      <c r="A8" s="115">
        <v>6</v>
      </c>
      <c r="B8" s="112" t="s">
        <v>165</v>
      </c>
      <c r="C8" s="116" t="s">
        <v>160</v>
      </c>
      <c r="D8" s="117">
        <v>1</v>
      </c>
      <c r="E8" s="118">
        <v>11.41</v>
      </c>
      <c r="F8" s="117">
        <v>60</v>
      </c>
      <c r="G8" s="119">
        <f t="shared" si="0"/>
        <v>0.19016666666666668</v>
      </c>
      <c r="I8" s="111">
        <f>E8*2</f>
        <v>22.82</v>
      </c>
    </row>
    <row r="9" spans="1:9" ht="15" customHeight="1" x14ac:dyDescent="0.2">
      <c r="A9" s="115">
        <v>7</v>
      </c>
      <c r="B9" s="112" t="s">
        <v>188</v>
      </c>
      <c r="C9" s="116" t="s">
        <v>159</v>
      </c>
      <c r="D9" s="117">
        <v>1</v>
      </c>
      <c r="E9" s="118">
        <v>272.89</v>
      </c>
      <c r="F9" s="117">
        <v>60</v>
      </c>
      <c r="G9" s="119">
        <f t="shared" si="0"/>
        <v>4.548166666666666</v>
      </c>
      <c r="I9" s="111">
        <f>E9*3</f>
        <v>818.67</v>
      </c>
    </row>
    <row r="10" spans="1:9" ht="15" customHeight="1" x14ac:dyDescent="0.2">
      <c r="A10" s="115">
        <v>8</v>
      </c>
      <c r="B10" s="112" t="s">
        <v>166</v>
      </c>
      <c r="C10" s="116" t="s">
        <v>159</v>
      </c>
      <c r="D10" s="117">
        <v>1</v>
      </c>
      <c r="E10" s="118">
        <v>7.45</v>
      </c>
      <c r="F10" s="117">
        <v>60</v>
      </c>
      <c r="G10" s="119">
        <f t="shared" si="0"/>
        <v>0.12416666666666668</v>
      </c>
      <c r="I10" s="111">
        <f>E10*3</f>
        <v>22.35</v>
      </c>
    </row>
    <row r="11" spans="1:9" ht="15" customHeight="1" x14ac:dyDescent="0.2">
      <c r="A11" s="115">
        <v>9</v>
      </c>
      <c r="B11" s="112" t="s">
        <v>169</v>
      </c>
      <c r="C11" s="116" t="s">
        <v>159</v>
      </c>
      <c r="D11" s="117">
        <v>2</v>
      </c>
      <c r="E11" s="118">
        <v>19.82</v>
      </c>
      <c r="F11" s="117">
        <v>12</v>
      </c>
      <c r="G11" s="119">
        <f t="shared" si="0"/>
        <v>3.3033333333333332</v>
      </c>
      <c r="I11" s="111">
        <f>E11*6</f>
        <v>118.92</v>
      </c>
    </row>
    <row r="12" spans="1:9" ht="15" customHeight="1" x14ac:dyDescent="0.2">
      <c r="A12" s="225" t="s">
        <v>172</v>
      </c>
      <c r="B12" s="226"/>
      <c r="C12" s="226"/>
      <c r="D12" s="226"/>
      <c r="E12" s="226"/>
      <c r="F12" s="226"/>
      <c r="G12" s="72">
        <f>SUM(G3:G11)</f>
        <v>11.1685</v>
      </c>
      <c r="H12" s="109">
        <f>G12*12</f>
        <v>134.02199999999999</v>
      </c>
    </row>
    <row r="13" spans="1:9" ht="15" customHeight="1" x14ac:dyDescent="0.2">
      <c r="A13" s="225" t="s">
        <v>106</v>
      </c>
      <c r="B13" s="226"/>
      <c r="C13" s="226"/>
      <c r="D13" s="226"/>
      <c r="E13" s="226"/>
      <c r="F13" s="226"/>
      <c r="G13" s="78">
        <v>1</v>
      </c>
    </row>
    <row r="14" spans="1:9" ht="15" customHeight="1" x14ac:dyDescent="0.2">
      <c r="A14" s="231" t="s">
        <v>173</v>
      </c>
      <c r="B14" s="232"/>
      <c r="C14" s="232"/>
      <c r="D14" s="232"/>
      <c r="E14" s="232"/>
      <c r="F14" s="232"/>
      <c r="G14" s="73">
        <f>G12/G13</f>
        <v>11.1685</v>
      </c>
    </row>
    <row r="15" spans="1:9" ht="15" customHeight="1" x14ac:dyDescent="0.2"/>
    <row r="16" spans="1:9" ht="15" customHeight="1" x14ac:dyDescent="0.2">
      <c r="A16" s="222" t="s">
        <v>174</v>
      </c>
      <c r="B16" s="223"/>
      <c r="C16" s="223"/>
      <c r="D16" s="223"/>
      <c r="E16" s="223"/>
      <c r="F16" s="223"/>
      <c r="G16" s="224"/>
    </row>
    <row r="17" spans="1:9" ht="15" customHeight="1" x14ac:dyDescent="0.2">
      <c r="A17" s="70" t="s">
        <v>105</v>
      </c>
      <c r="B17" s="70" t="s">
        <v>124</v>
      </c>
      <c r="C17" s="70" t="s">
        <v>127</v>
      </c>
      <c r="D17" s="70" t="s">
        <v>171</v>
      </c>
      <c r="E17" s="70" t="s">
        <v>125</v>
      </c>
      <c r="F17" s="70" t="s">
        <v>126</v>
      </c>
      <c r="G17" s="70" t="s">
        <v>108</v>
      </c>
    </row>
    <row r="18" spans="1:9" ht="15" customHeight="1" x14ac:dyDescent="0.2">
      <c r="A18" s="115">
        <v>1</v>
      </c>
      <c r="B18" s="112" t="s">
        <v>167</v>
      </c>
      <c r="C18" s="116" t="s">
        <v>177</v>
      </c>
      <c r="D18" s="117">
        <v>1</v>
      </c>
      <c r="E18" s="118">
        <v>33.67</v>
      </c>
      <c r="F18" s="117">
        <v>60</v>
      </c>
      <c r="G18" s="119">
        <f>D18*E18/F18</f>
        <v>0.5611666666666667</v>
      </c>
    </row>
    <row r="19" spans="1:9" ht="15" customHeight="1" x14ac:dyDescent="0.2">
      <c r="A19" s="115">
        <v>2</v>
      </c>
      <c r="B19" s="112" t="s">
        <v>162</v>
      </c>
      <c r="C19" s="116" t="s">
        <v>178</v>
      </c>
      <c r="D19" s="117">
        <v>1</v>
      </c>
      <c r="E19" s="118">
        <v>1.83</v>
      </c>
      <c r="F19" s="117">
        <v>60</v>
      </c>
      <c r="G19" s="119">
        <f t="shared" ref="G19:G26" si="1">D19*E19/F19</f>
        <v>3.0500000000000003E-2</v>
      </c>
    </row>
    <row r="20" spans="1:9" ht="15" customHeight="1" x14ac:dyDescent="0.2">
      <c r="A20" s="115">
        <v>3</v>
      </c>
      <c r="B20" s="112" t="s">
        <v>163</v>
      </c>
      <c r="C20" s="116" t="s">
        <v>177</v>
      </c>
      <c r="D20" s="117">
        <v>1</v>
      </c>
      <c r="E20" s="118">
        <v>52.66</v>
      </c>
      <c r="F20" s="117">
        <v>60</v>
      </c>
      <c r="G20" s="119">
        <f t="shared" si="1"/>
        <v>0.8776666666666666</v>
      </c>
    </row>
    <row r="21" spans="1:9" ht="15" customHeight="1" x14ac:dyDescent="0.2">
      <c r="A21" s="115">
        <v>4</v>
      </c>
      <c r="B21" s="112" t="s">
        <v>166</v>
      </c>
      <c r="C21" s="116" t="s">
        <v>177</v>
      </c>
      <c r="D21" s="117">
        <v>1</v>
      </c>
      <c r="E21" s="118">
        <v>7.45</v>
      </c>
      <c r="F21" s="117">
        <v>60</v>
      </c>
      <c r="G21" s="119">
        <f t="shared" si="1"/>
        <v>0.12416666666666668</v>
      </c>
    </row>
    <row r="22" spans="1:9" ht="15" customHeight="1" x14ac:dyDescent="0.2">
      <c r="A22" s="115">
        <v>5</v>
      </c>
      <c r="B22" s="112" t="s">
        <v>175</v>
      </c>
      <c r="C22" s="116" t="s">
        <v>177</v>
      </c>
      <c r="D22" s="117">
        <v>1</v>
      </c>
      <c r="E22" s="118">
        <v>8.61</v>
      </c>
      <c r="F22" s="117">
        <v>60</v>
      </c>
      <c r="G22" s="119">
        <f t="shared" si="1"/>
        <v>0.14349999999999999</v>
      </c>
      <c r="I22" s="111"/>
    </row>
    <row r="23" spans="1:9" ht="15" customHeight="1" x14ac:dyDescent="0.2">
      <c r="A23" s="115">
        <v>6</v>
      </c>
      <c r="B23" s="112" t="s">
        <v>169</v>
      </c>
      <c r="C23" s="116" t="s">
        <v>179</v>
      </c>
      <c r="D23" s="117">
        <v>2</v>
      </c>
      <c r="E23" s="118">
        <v>19.82</v>
      </c>
      <c r="F23" s="117">
        <v>12</v>
      </c>
      <c r="G23" s="119">
        <f t="shared" si="1"/>
        <v>3.3033333333333332</v>
      </c>
    </row>
    <row r="24" spans="1:9" ht="15" customHeight="1" x14ac:dyDescent="0.2">
      <c r="A24" s="115">
        <v>7</v>
      </c>
      <c r="B24" s="112" t="s">
        <v>164</v>
      </c>
      <c r="C24" s="116" t="s">
        <v>160</v>
      </c>
      <c r="D24" s="117">
        <v>1</v>
      </c>
      <c r="E24" s="118">
        <v>37.659999999999997</v>
      </c>
      <c r="F24" s="117">
        <v>60</v>
      </c>
      <c r="G24" s="119">
        <f t="shared" si="1"/>
        <v>0.6276666666666666</v>
      </c>
    </row>
    <row r="25" spans="1:9" ht="15" customHeight="1" x14ac:dyDescent="0.2">
      <c r="A25" s="115">
        <v>8</v>
      </c>
      <c r="B25" s="112" t="s">
        <v>188</v>
      </c>
      <c r="C25" s="116" t="s">
        <v>177</v>
      </c>
      <c r="D25" s="117">
        <v>1</v>
      </c>
      <c r="E25" s="118">
        <v>272.89</v>
      </c>
      <c r="F25" s="117">
        <v>60</v>
      </c>
      <c r="G25" s="119">
        <f t="shared" si="1"/>
        <v>4.548166666666666</v>
      </c>
    </row>
    <row r="26" spans="1:9" ht="15" customHeight="1" x14ac:dyDescent="0.2">
      <c r="A26" s="115">
        <v>9</v>
      </c>
      <c r="B26" s="112" t="s">
        <v>176</v>
      </c>
      <c r="C26" s="116" t="s">
        <v>160</v>
      </c>
      <c r="D26" s="117">
        <v>1</v>
      </c>
      <c r="E26" s="118">
        <v>222.17</v>
      </c>
      <c r="F26" s="117">
        <v>60</v>
      </c>
      <c r="G26" s="119">
        <f t="shared" si="1"/>
        <v>3.702833333333333</v>
      </c>
    </row>
    <row r="27" spans="1:9" ht="15" customHeight="1" x14ac:dyDescent="0.2">
      <c r="A27" s="225" t="s">
        <v>180</v>
      </c>
      <c r="B27" s="226"/>
      <c r="C27" s="226"/>
      <c r="D27" s="226"/>
      <c r="E27" s="226"/>
      <c r="F27" s="226"/>
      <c r="G27" s="72">
        <f>SUM(G18:G26)</f>
        <v>13.918999999999999</v>
      </c>
      <c r="H27" s="109">
        <f>G27*12</f>
        <v>167.02799999999999</v>
      </c>
    </row>
    <row r="28" spans="1:9" ht="15" customHeight="1" x14ac:dyDescent="0.2">
      <c r="A28" s="225" t="s">
        <v>106</v>
      </c>
      <c r="B28" s="226"/>
      <c r="C28" s="226"/>
      <c r="D28" s="226"/>
      <c r="E28" s="226"/>
      <c r="F28" s="226"/>
      <c r="G28" s="78">
        <v>1</v>
      </c>
    </row>
    <row r="29" spans="1:9" ht="15" customHeight="1" x14ac:dyDescent="0.2">
      <c r="A29" s="231" t="s">
        <v>181</v>
      </c>
      <c r="B29" s="232"/>
      <c r="C29" s="232"/>
      <c r="D29" s="232"/>
      <c r="E29" s="232"/>
      <c r="F29" s="232"/>
      <c r="G29" s="73">
        <f>G27/G28</f>
        <v>13.918999999999999</v>
      </c>
    </row>
    <row r="30" spans="1:9" ht="15" customHeight="1" x14ac:dyDescent="0.2"/>
    <row r="31" spans="1:9" ht="15" customHeight="1" x14ac:dyDescent="0.2">
      <c r="A31" s="222" t="s">
        <v>182</v>
      </c>
      <c r="B31" s="223"/>
      <c r="C31" s="223"/>
      <c r="D31" s="223"/>
      <c r="E31" s="223"/>
      <c r="F31" s="223"/>
      <c r="G31" s="224"/>
    </row>
    <row r="32" spans="1:9" ht="15" customHeight="1" x14ac:dyDescent="0.2">
      <c r="A32" s="70" t="s">
        <v>105</v>
      </c>
      <c r="B32" s="70" t="s">
        <v>124</v>
      </c>
      <c r="C32" s="70" t="s">
        <v>127</v>
      </c>
      <c r="D32" s="70" t="s">
        <v>171</v>
      </c>
      <c r="E32" s="70" t="s">
        <v>125</v>
      </c>
      <c r="F32" s="70" t="s">
        <v>126</v>
      </c>
      <c r="G32" s="70" t="s">
        <v>108</v>
      </c>
      <c r="I32" s="69">
        <v>5.49</v>
      </c>
    </row>
    <row r="33" spans="1:9" ht="15" customHeight="1" x14ac:dyDescent="0.2">
      <c r="A33" s="115">
        <v>1</v>
      </c>
      <c r="B33" s="112" t="s">
        <v>167</v>
      </c>
      <c r="C33" s="116" t="s">
        <v>177</v>
      </c>
      <c r="D33" s="117">
        <v>1</v>
      </c>
      <c r="E33" s="118">
        <v>33.67</v>
      </c>
      <c r="F33" s="117">
        <v>60</v>
      </c>
      <c r="G33" s="119">
        <f>D33*E33/F33</f>
        <v>0.5611666666666667</v>
      </c>
      <c r="I33" s="69">
        <v>157.97999999999999</v>
      </c>
    </row>
    <row r="34" spans="1:9" ht="15" customHeight="1" x14ac:dyDescent="0.2">
      <c r="A34" s="115">
        <v>2</v>
      </c>
      <c r="B34" s="112" t="s">
        <v>162</v>
      </c>
      <c r="C34" s="116" t="s">
        <v>178</v>
      </c>
      <c r="D34" s="117">
        <v>1</v>
      </c>
      <c r="E34" s="118">
        <v>1.83</v>
      </c>
      <c r="F34" s="117">
        <v>60</v>
      </c>
      <c r="G34" s="119">
        <f t="shared" ref="G34:G44" si="2">D34*E34/F34</f>
        <v>3.0500000000000003E-2</v>
      </c>
      <c r="I34" s="69">
        <v>112.98</v>
      </c>
    </row>
    <row r="35" spans="1:9" ht="15" customHeight="1" x14ac:dyDescent="0.2">
      <c r="A35" s="115">
        <v>3</v>
      </c>
      <c r="B35" s="112" t="s">
        <v>163</v>
      </c>
      <c r="C35" s="116" t="s">
        <v>177</v>
      </c>
      <c r="D35" s="117">
        <v>1</v>
      </c>
      <c r="E35" s="118">
        <v>52.66</v>
      </c>
      <c r="F35" s="117">
        <v>60</v>
      </c>
      <c r="G35" s="119">
        <f t="shared" si="2"/>
        <v>0.8776666666666666</v>
      </c>
      <c r="I35" s="69">
        <v>22.82</v>
      </c>
    </row>
    <row r="36" spans="1:9" ht="15" customHeight="1" x14ac:dyDescent="0.2">
      <c r="A36" s="115">
        <v>4</v>
      </c>
      <c r="B36" s="112" t="s">
        <v>168</v>
      </c>
      <c r="C36" s="116" t="s">
        <v>178</v>
      </c>
      <c r="D36" s="117">
        <v>1</v>
      </c>
      <c r="E36" s="118">
        <v>54.34</v>
      </c>
      <c r="F36" s="117">
        <v>60</v>
      </c>
      <c r="G36" s="119">
        <f t="shared" si="2"/>
        <v>0.90566666666666673</v>
      </c>
      <c r="I36" s="69">
        <v>818.67</v>
      </c>
    </row>
    <row r="37" spans="1:9" ht="15" customHeight="1" x14ac:dyDescent="0.2">
      <c r="A37" s="115">
        <v>5</v>
      </c>
      <c r="B37" s="112" t="s">
        <v>183</v>
      </c>
      <c r="C37" s="116" t="s">
        <v>177</v>
      </c>
      <c r="D37" s="117">
        <v>1</v>
      </c>
      <c r="E37" s="118">
        <v>10.93</v>
      </c>
      <c r="F37" s="117">
        <v>60</v>
      </c>
      <c r="G37" s="119">
        <f t="shared" si="2"/>
        <v>0.18216666666666667</v>
      </c>
      <c r="I37" s="69">
        <v>22.35</v>
      </c>
    </row>
    <row r="38" spans="1:9" ht="15" customHeight="1" x14ac:dyDescent="0.2">
      <c r="A38" s="115">
        <v>6</v>
      </c>
      <c r="B38" s="112" t="s">
        <v>164</v>
      </c>
      <c r="C38" s="116" t="s">
        <v>160</v>
      </c>
      <c r="D38" s="117">
        <v>1</v>
      </c>
      <c r="E38" s="118">
        <v>37.659999999999997</v>
      </c>
      <c r="F38" s="117">
        <v>60</v>
      </c>
      <c r="G38" s="119">
        <f t="shared" si="2"/>
        <v>0.6276666666666666</v>
      </c>
      <c r="I38" s="69">
        <v>118.92</v>
      </c>
    </row>
    <row r="39" spans="1:9" ht="15" customHeight="1" x14ac:dyDescent="0.2">
      <c r="A39" s="115">
        <v>7</v>
      </c>
      <c r="B39" s="112" t="s">
        <v>184</v>
      </c>
      <c r="C39" s="116" t="s">
        <v>160</v>
      </c>
      <c r="D39" s="117">
        <v>1</v>
      </c>
      <c r="E39" s="118">
        <v>12.84</v>
      </c>
      <c r="F39" s="117">
        <v>60</v>
      </c>
      <c r="G39" s="119">
        <f t="shared" si="2"/>
        <v>0.214</v>
      </c>
      <c r="I39" s="69">
        <v>101.01</v>
      </c>
    </row>
    <row r="40" spans="1:9" ht="15" customHeight="1" x14ac:dyDescent="0.2">
      <c r="A40" s="115">
        <v>8</v>
      </c>
      <c r="B40" s="112" t="s">
        <v>185</v>
      </c>
      <c r="C40" s="116" t="s">
        <v>160</v>
      </c>
      <c r="D40" s="117">
        <v>1</v>
      </c>
      <c r="E40" s="118">
        <v>33.700000000000003</v>
      </c>
      <c r="F40" s="117">
        <v>60</v>
      </c>
      <c r="G40" s="119">
        <f t="shared" si="2"/>
        <v>0.56166666666666676</v>
      </c>
      <c r="I40" s="69">
        <v>8.61</v>
      </c>
    </row>
    <row r="41" spans="1:9" ht="15" customHeight="1" x14ac:dyDescent="0.2">
      <c r="A41" s="115">
        <v>9</v>
      </c>
      <c r="B41" s="112" t="s">
        <v>165</v>
      </c>
      <c r="C41" s="116" t="s">
        <v>160</v>
      </c>
      <c r="D41" s="117">
        <v>1</v>
      </c>
      <c r="E41" s="118">
        <v>11.41</v>
      </c>
      <c r="F41" s="117">
        <v>60</v>
      </c>
      <c r="G41" s="119">
        <f t="shared" si="2"/>
        <v>0.19016666666666668</v>
      </c>
      <c r="I41" s="69">
        <v>222.17</v>
      </c>
    </row>
    <row r="42" spans="1:9" ht="15" customHeight="1" x14ac:dyDescent="0.2">
      <c r="A42" s="115">
        <v>10</v>
      </c>
      <c r="B42" s="112" t="s">
        <v>188</v>
      </c>
      <c r="C42" s="116" t="s">
        <v>177</v>
      </c>
      <c r="D42" s="117">
        <v>1</v>
      </c>
      <c r="E42" s="118">
        <v>272.89</v>
      </c>
      <c r="F42" s="117">
        <v>60</v>
      </c>
      <c r="G42" s="119">
        <f t="shared" si="2"/>
        <v>4.548166666666666</v>
      </c>
      <c r="I42" s="69">
        <v>108.68</v>
      </c>
    </row>
    <row r="43" spans="1:9" ht="15" customHeight="1" x14ac:dyDescent="0.2">
      <c r="A43" s="115">
        <v>11</v>
      </c>
      <c r="B43" s="112" t="s">
        <v>166</v>
      </c>
      <c r="C43" s="116" t="s">
        <v>177</v>
      </c>
      <c r="D43" s="117">
        <v>1</v>
      </c>
      <c r="E43" s="118">
        <v>7.45</v>
      </c>
      <c r="F43" s="117">
        <v>60</v>
      </c>
      <c r="G43" s="119">
        <f t="shared" si="2"/>
        <v>0.12416666666666668</v>
      </c>
      <c r="I43" s="69">
        <v>10.93</v>
      </c>
    </row>
    <row r="44" spans="1:9" ht="15" customHeight="1" x14ac:dyDescent="0.2">
      <c r="A44" s="115">
        <v>12</v>
      </c>
      <c r="B44" s="112" t="s">
        <v>169</v>
      </c>
      <c r="C44" s="116" t="s">
        <v>179</v>
      </c>
      <c r="D44" s="117">
        <v>2</v>
      </c>
      <c r="E44" s="118">
        <v>19.82</v>
      </c>
      <c r="F44" s="117">
        <v>12</v>
      </c>
      <c r="G44" s="119">
        <f t="shared" si="2"/>
        <v>3.3033333333333332</v>
      </c>
      <c r="I44" s="69">
        <v>12.84</v>
      </c>
    </row>
    <row r="45" spans="1:9" ht="15" customHeight="1" x14ac:dyDescent="0.2">
      <c r="A45" s="234" t="s">
        <v>186</v>
      </c>
      <c r="B45" s="235"/>
      <c r="C45" s="235"/>
      <c r="D45" s="235"/>
      <c r="E45" s="235"/>
      <c r="F45" s="235"/>
      <c r="G45" s="120">
        <f>SUM(G33:G44)</f>
        <v>12.126333333333333</v>
      </c>
      <c r="H45" s="109">
        <f>G45*12</f>
        <v>145.51599999999999</v>
      </c>
      <c r="I45" s="69">
        <v>33.700000000000003</v>
      </c>
    </row>
    <row r="46" spans="1:9" ht="15" customHeight="1" x14ac:dyDescent="0.2">
      <c r="A46" s="234" t="s">
        <v>106</v>
      </c>
      <c r="B46" s="235"/>
      <c r="C46" s="235"/>
      <c r="D46" s="235"/>
      <c r="E46" s="235"/>
      <c r="F46" s="235"/>
      <c r="G46" s="121">
        <v>1</v>
      </c>
      <c r="I46" s="69">
        <f>SUM(I32:I45)</f>
        <v>1757.15</v>
      </c>
    </row>
    <row r="47" spans="1:9" ht="15" customHeight="1" x14ac:dyDescent="0.2">
      <c r="A47" s="231" t="s">
        <v>187</v>
      </c>
      <c r="B47" s="232"/>
      <c r="C47" s="232"/>
      <c r="D47" s="232"/>
      <c r="E47" s="232"/>
      <c r="F47" s="232"/>
      <c r="G47" s="73">
        <f>G45/G46</f>
        <v>12.126333333333333</v>
      </c>
      <c r="I47" s="69">
        <f>I46/12</f>
        <v>146.42916666666667</v>
      </c>
    </row>
  </sheetData>
  <mergeCells count="12">
    <mergeCell ref="A46:F46"/>
    <mergeCell ref="A47:F47"/>
    <mergeCell ref="A27:F27"/>
    <mergeCell ref="A28:F28"/>
    <mergeCell ref="A29:F29"/>
    <mergeCell ref="A31:G31"/>
    <mergeCell ref="A45:F45"/>
    <mergeCell ref="A1:G1"/>
    <mergeCell ref="A12:F12"/>
    <mergeCell ref="A13:F13"/>
    <mergeCell ref="A14:F14"/>
    <mergeCell ref="A16:G16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G29"/>
  <sheetViews>
    <sheetView showGridLines="0" view="pageBreakPreview" zoomScaleNormal="100" zoomScaleSheetLayoutView="100" workbookViewId="0">
      <selection activeCell="G21" sqref="G21"/>
    </sheetView>
  </sheetViews>
  <sheetFormatPr defaultRowHeight="11.25" x14ac:dyDescent="0.2"/>
  <cols>
    <col min="1" max="1" width="5.85546875" style="69" bestFit="1" customWidth="1"/>
    <col min="2" max="2" width="4.5703125" style="69" bestFit="1" customWidth="1"/>
    <col min="3" max="3" width="25.140625" style="69" bestFit="1" customWidth="1"/>
    <col min="4" max="4" width="13.85546875" style="69" bestFit="1" customWidth="1"/>
    <col min="5" max="5" width="12.140625" style="69" bestFit="1" customWidth="1"/>
    <col min="6" max="7" width="20.7109375" style="69" customWidth="1"/>
    <col min="8" max="8" width="17.28515625" style="69" bestFit="1" customWidth="1"/>
    <col min="9" max="9" width="11.5703125" style="69" bestFit="1" customWidth="1"/>
    <col min="10" max="16384" width="9.140625" style="69"/>
  </cols>
  <sheetData>
    <row r="1" spans="1:7" ht="20.100000000000001" customHeight="1" x14ac:dyDescent="0.2">
      <c r="A1" s="237" t="s">
        <v>264</v>
      </c>
      <c r="B1" s="237"/>
      <c r="C1" s="237"/>
      <c r="D1" s="237"/>
      <c r="E1" s="237"/>
      <c r="F1" s="237"/>
      <c r="G1" s="237"/>
    </row>
    <row r="2" spans="1:7" ht="20.100000000000001" customHeight="1" x14ac:dyDescent="0.2">
      <c r="A2" s="87" t="s">
        <v>256</v>
      </c>
      <c r="B2" s="87" t="s">
        <v>100</v>
      </c>
      <c r="C2" s="87" t="s">
        <v>102</v>
      </c>
      <c r="D2" s="88" t="s">
        <v>257</v>
      </c>
      <c r="E2" s="88" t="s">
        <v>103</v>
      </c>
      <c r="F2" s="88" t="s">
        <v>101</v>
      </c>
      <c r="G2" s="88" t="s">
        <v>104</v>
      </c>
    </row>
    <row r="3" spans="1:7" ht="20.100000000000001" customHeight="1" x14ac:dyDescent="0.2">
      <c r="A3" s="238">
        <v>1</v>
      </c>
      <c r="B3" s="89">
        <v>1</v>
      </c>
      <c r="C3" s="90" t="str">
        <f>'Oficial de Manutenção'!D5</f>
        <v>Serviços de oficial de manutenção</v>
      </c>
      <c r="D3" s="122">
        <f>'Oficial de Manutenção'!I122</f>
        <v>5980.3132297837328</v>
      </c>
      <c r="E3" s="91">
        <f>'Oficial de Manutenção'!K122</f>
        <v>1</v>
      </c>
      <c r="F3" s="92">
        <f>'Oficial de Manutenção'!L122</f>
        <v>5980.31</v>
      </c>
      <c r="G3" s="92">
        <f>'Oficial de Manutenção'!L123</f>
        <v>71763.72</v>
      </c>
    </row>
    <row r="4" spans="1:7" ht="20.100000000000001" customHeight="1" x14ac:dyDescent="0.2">
      <c r="A4" s="238"/>
      <c r="B4" s="89">
        <v>2</v>
      </c>
      <c r="C4" s="90" t="str">
        <f>Eletricista!D5</f>
        <v>Serviços de eletricista</v>
      </c>
      <c r="D4" s="92">
        <f>Eletricista!I122</f>
        <v>7555.2001133544218</v>
      </c>
      <c r="E4" s="91">
        <f>Eletricista!K122</f>
        <v>1</v>
      </c>
      <c r="F4" s="92">
        <f>Eletricista!L122</f>
        <v>7555.2</v>
      </c>
      <c r="G4" s="92">
        <f>Eletricista!L123</f>
        <v>90662.399999999994</v>
      </c>
    </row>
    <row r="5" spans="1:7" ht="20.100000000000001" customHeight="1" x14ac:dyDescent="0.2">
      <c r="A5" s="238"/>
      <c r="B5" s="89">
        <v>3</v>
      </c>
      <c r="C5" s="90" t="str">
        <f>Bombeiro!D5</f>
        <v>Serviços de bombeiro hidraulico</v>
      </c>
      <c r="D5" s="92">
        <f>Bombeiro!I122</f>
        <v>5961.6705281316445</v>
      </c>
      <c r="E5" s="91">
        <v>1</v>
      </c>
      <c r="F5" s="92">
        <f>Bombeiro!L122</f>
        <v>5961.67</v>
      </c>
      <c r="G5" s="92">
        <f>Bombeiro!L123</f>
        <v>71540.040000000008</v>
      </c>
    </row>
    <row r="6" spans="1:7" ht="20.100000000000001" customHeight="1" x14ac:dyDescent="0.2">
      <c r="A6" s="239" t="s">
        <v>129</v>
      </c>
      <c r="B6" s="239"/>
      <c r="C6" s="239"/>
      <c r="D6" s="239"/>
      <c r="E6" s="239"/>
      <c r="F6" s="124">
        <f>SUM(F3:F5)</f>
        <v>19497.18</v>
      </c>
      <c r="G6" s="123">
        <f>SUM(G3:G5)</f>
        <v>233966.16</v>
      </c>
    </row>
    <row r="7" spans="1:7" ht="15" customHeight="1" x14ac:dyDescent="0.2">
      <c r="A7" s="86"/>
      <c r="B7" s="86"/>
      <c r="C7" s="86"/>
      <c r="D7" s="86"/>
      <c r="E7" s="86"/>
      <c r="F7" s="86"/>
    </row>
    <row r="8" spans="1:7" ht="15" customHeight="1" x14ac:dyDescent="0.2">
      <c r="A8" s="93"/>
      <c r="B8" s="93"/>
      <c r="C8" s="93"/>
      <c r="D8" s="93"/>
      <c r="E8" s="93"/>
      <c r="F8" s="93"/>
    </row>
    <row r="9" spans="1:7" x14ac:dyDescent="0.2">
      <c r="A9" s="93"/>
      <c r="B9" s="93"/>
      <c r="C9" s="93"/>
      <c r="D9" s="93"/>
      <c r="E9" s="93"/>
      <c r="F9" s="93"/>
    </row>
    <row r="10" spans="1:7" x14ac:dyDescent="0.2">
      <c r="A10" s="93"/>
      <c r="B10" s="93"/>
      <c r="C10" s="93"/>
      <c r="D10" s="93"/>
      <c r="E10" s="93"/>
      <c r="F10" s="93"/>
    </row>
    <row r="11" spans="1:7" x14ac:dyDescent="0.2">
      <c r="A11" s="93"/>
      <c r="B11" s="93"/>
      <c r="C11" s="93"/>
      <c r="D11" s="93"/>
      <c r="E11" s="93"/>
      <c r="F11" s="93"/>
    </row>
    <row r="12" spans="1:7" x14ac:dyDescent="0.2">
      <c r="A12" s="93"/>
      <c r="B12" s="93"/>
      <c r="C12" s="93"/>
      <c r="D12" s="93"/>
      <c r="E12" s="93"/>
      <c r="F12" s="93"/>
    </row>
    <row r="13" spans="1:7" x14ac:dyDescent="0.2">
      <c r="A13" s="93"/>
      <c r="B13" s="93"/>
      <c r="C13" s="93"/>
      <c r="D13" s="93"/>
      <c r="E13" s="93"/>
      <c r="F13" s="93"/>
    </row>
    <row r="14" spans="1:7" x14ac:dyDescent="0.2">
      <c r="A14" s="93"/>
      <c r="B14" s="93"/>
      <c r="C14" s="93"/>
      <c r="D14" s="93"/>
      <c r="E14" s="93"/>
      <c r="F14" s="94"/>
    </row>
    <row r="15" spans="1:7" x14ac:dyDescent="0.2">
      <c r="A15" s="93"/>
      <c r="B15" s="93"/>
      <c r="C15" s="93"/>
      <c r="D15" s="93"/>
      <c r="E15" s="93"/>
      <c r="F15" s="93"/>
    </row>
    <row r="16" spans="1:7" x14ac:dyDescent="0.2">
      <c r="A16" s="93"/>
      <c r="B16" s="93"/>
      <c r="C16" s="93"/>
      <c r="D16" s="93"/>
      <c r="E16" s="93"/>
      <c r="F16" s="93"/>
    </row>
    <row r="17" spans="1:6" x14ac:dyDescent="0.2">
      <c r="A17" s="93"/>
      <c r="B17" s="93"/>
      <c r="C17" s="93"/>
      <c r="D17" s="93"/>
      <c r="E17" s="93"/>
      <c r="F17" s="93"/>
    </row>
    <row r="18" spans="1:6" x14ac:dyDescent="0.2">
      <c r="A18" s="93"/>
      <c r="B18" s="93"/>
      <c r="C18" s="93"/>
      <c r="D18" s="93"/>
      <c r="E18" s="93"/>
      <c r="F18" s="93"/>
    </row>
    <row r="19" spans="1:6" x14ac:dyDescent="0.2">
      <c r="A19" s="93"/>
      <c r="B19" s="93"/>
      <c r="C19" s="93"/>
      <c r="D19" s="93"/>
      <c r="E19" s="93"/>
      <c r="F19" s="93"/>
    </row>
    <row r="21" spans="1:6" x14ac:dyDescent="0.2">
      <c r="A21" s="95"/>
      <c r="B21" s="95"/>
      <c r="C21" s="96"/>
      <c r="D21" s="96"/>
      <c r="E21" s="96"/>
      <c r="F21" s="96"/>
    </row>
    <row r="22" spans="1:6" x14ac:dyDescent="0.2">
      <c r="A22" s="97"/>
      <c r="B22" s="97"/>
      <c r="C22" s="98"/>
      <c r="D22" s="98"/>
      <c r="E22" s="98"/>
      <c r="F22" s="99"/>
    </row>
    <row r="23" spans="1:6" x14ac:dyDescent="0.2">
      <c r="A23" s="100"/>
      <c r="B23" s="100"/>
      <c r="C23" s="100"/>
      <c r="D23" s="100"/>
      <c r="E23" s="100"/>
      <c r="F23" s="101"/>
    </row>
    <row r="24" spans="1:6" x14ac:dyDescent="0.2">
      <c r="A24" s="102"/>
      <c r="B24" s="102"/>
      <c r="C24" s="102"/>
      <c r="D24" s="102"/>
      <c r="E24" s="102"/>
      <c r="F24" s="102"/>
    </row>
    <row r="28" spans="1:6" x14ac:dyDescent="0.2">
      <c r="F28" s="236"/>
    </row>
    <row r="29" spans="1:6" x14ac:dyDescent="0.2">
      <c r="F29" s="236"/>
    </row>
  </sheetData>
  <mergeCells count="4">
    <mergeCell ref="F28:F29"/>
    <mergeCell ref="A1:G1"/>
    <mergeCell ref="A3:A5"/>
    <mergeCell ref="A6:E6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8</vt:i4>
      </vt:variant>
    </vt:vector>
  </HeadingPairs>
  <TitlesOfParts>
    <vt:vector size="16" baseType="lpstr">
      <vt:lpstr>Oficial de Manutenção</vt:lpstr>
      <vt:lpstr>Eletricista</vt:lpstr>
      <vt:lpstr>Bombeiro</vt:lpstr>
      <vt:lpstr>Uniformes</vt:lpstr>
      <vt:lpstr>Equipamentos</vt:lpstr>
      <vt:lpstr>Ferramentas</vt:lpstr>
      <vt:lpstr>EPI</vt:lpstr>
      <vt:lpstr>Resumo</vt:lpstr>
      <vt:lpstr>Bombeiro!Area_de_impressao</vt:lpstr>
      <vt:lpstr>Eletricista!Area_de_impressao</vt:lpstr>
      <vt:lpstr>EPI!Area_de_impressao</vt:lpstr>
      <vt:lpstr>Equipamentos!Area_de_impressao</vt:lpstr>
      <vt:lpstr>Ferramentas!Area_de_impressao</vt:lpstr>
      <vt:lpstr>'Oficial de Manutenção'!Area_de_impressao</vt:lpstr>
      <vt:lpstr>Resumo!Area_de_impressao</vt:lpstr>
      <vt:lpstr>Uniformes!Area_de_impressao</vt:lpstr>
    </vt:vector>
  </TitlesOfParts>
  <Company>UFRJ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Marcelao da Silva Gonçalves</dc:creator>
  <cp:lastModifiedBy>Raphael Lira da Silva</cp:lastModifiedBy>
  <cp:lastPrinted>2022-07-15T20:58:38Z</cp:lastPrinted>
  <dcterms:created xsi:type="dcterms:W3CDTF">2013-03-06T14:15:05Z</dcterms:created>
  <dcterms:modified xsi:type="dcterms:W3CDTF">2022-07-21T20:05:01Z</dcterms:modified>
</cp:coreProperties>
</file>